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worksheets/sheet104.xml" ContentType="application/vnd.openxmlformats-officedocument.spreadsheetml.worksheet+xml"/>
  <Override PartName="/xl/worksheets/sheet105.xml" ContentType="application/vnd.openxmlformats-officedocument.spreadsheetml.worksheet+xml"/>
  <Override PartName="/xl/worksheets/sheet106.xml" ContentType="application/vnd.openxmlformats-officedocument.spreadsheetml.worksheet+xml"/>
  <Override PartName="/xl/worksheets/sheet107.xml" ContentType="application/vnd.openxmlformats-officedocument.spreadsheetml.worksheet+xml"/>
  <Override PartName="/xl/worksheets/sheet108.xml" ContentType="application/vnd.openxmlformats-officedocument.spreadsheetml.worksheet+xml"/>
  <Override PartName="/xl/worksheets/sheet109.xml" ContentType="application/vnd.openxmlformats-officedocument.spreadsheetml.worksheet+xml"/>
  <Override PartName="/xl/worksheets/sheet110.xml" ContentType="application/vnd.openxmlformats-officedocument.spreadsheetml.worksheet+xml"/>
  <Override PartName="/xl/worksheets/sheet111.xml" ContentType="application/vnd.openxmlformats-officedocument.spreadsheetml.worksheet+xml"/>
  <Override PartName="/xl/worksheets/sheet112.xml" ContentType="application/vnd.openxmlformats-officedocument.spreadsheetml.worksheet+xml"/>
  <Override PartName="/xl/worksheets/sheet113.xml" ContentType="application/vnd.openxmlformats-officedocument.spreadsheetml.worksheet+xml"/>
  <Override PartName="/xl/worksheets/sheet114.xml" ContentType="application/vnd.openxmlformats-officedocument.spreadsheetml.worksheet+xml"/>
  <Override PartName="/xl/worksheets/sheet115.xml" ContentType="application/vnd.openxmlformats-officedocument.spreadsheetml.worksheet+xml"/>
  <Override PartName="/xl/worksheets/sheet116.xml" ContentType="application/vnd.openxmlformats-officedocument.spreadsheetml.worksheet+xml"/>
  <Override PartName="/xl/worksheets/sheet117.xml" ContentType="application/vnd.openxmlformats-officedocument.spreadsheetml.worksheet+xml"/>
  <Override PartName="/xl/worksheets/sheet118.xml" ContentType="application/vnd.openxmlformats-officedocument.spreadsheetml.worksheet+xml"/>
  <Override PartName="/xl/worksheets/sheet119.xml" ContentType="application/vnd.openxmlformats-officedocument.spreadsheetml.worksheet+xml"/>
  <Override PartName="/xl/worksheets/sheet120.xml" ContentType="application/vnd.openxmlformats-officedocument.spreadsheetml.worksheet+xml"/>
  <Override PartName="/xl/worksheets/sheet121.xml" ContentType="application/vnd.openxmlformats-officedocument.spreadsheetml.worksheet+xml"/>
  <Override PartName="/xl/worksheets/sheet122.xml" ContentType="application/vnd.openxmlformats-officedocument.spreadsheetml.worksheet+xml"/>
  <Override PartName="/xl/worksheets/sheet123.xml" ContentType="application/vnd.openxmlformats-officedocument.spreadsheetml.worksheet+xml"/>
  <Override PartName="/xl/worksheets/sheet124.xml" ContentType="application/vnd.openxmlformats-officedocument.spreadsheetml.worksheet+xml"/>
  <Override PartName="/xl/worksheets/sheet125.xml" ContentType="application/vnd.openxmlformats-officedocument.spreadsheetml.worksheet+xml"/>
  <Override PartName="/xl/worksheets/sheet126.xml" ContentType="application/vnd.openxmlformats-officedocument.spreadsheetml.worksheet+xml"/>
  <Override PartName="/xl/worksheets/sheet127.xml" ContentType="application/vnd.openxmlformats-officedocument.spreadsheetml.worksheet+xml"/>
  <Override PartName="/xl/worksheets/sheet128.xml" ContentType="application/vnd.openxmlformats-officedocument.spreadsheetml.worksheet+xml"/>
  <Override PartName="/xl/worksheets/sheet129.xml" ContentType="application/vnd.openxmlformats-officedocument.spreadsheetml.worksheet+xml"/>
  <Override PartName="/xl/worksheets/sheet130.xml" ContentType="application/vnd.openxmlformats-officedocument.spreadsheetml.worksheet+xml"/>
  <Override PartName="/xl/worksheets/sheet131.xml" ContentType="application/vnd.openxmlformats-officedocument.spreadsheetml.worksheet+xml"/>
  <Override PartName="/xl/worksheets/sheet132.xml" ContentType="application/vnd.openxmlformats-officedocument.spreadsheetml.worksheet+xml"/>
  <Override PartName="/xl/worksheets/sheet133.xml" ContentType="application/vnd.openxmlformats-officedocument.spreadsheetml.worksheet+xml"/>
  <Override PartName="/xl/worksheets/sheet134.xml" ContentType="application/vnd.openxmlformats-officedocument.spreadsheetml.worksheet+xml"/>
  <Override PartName="/xl/worksheets/sheet135.xml" ContentType="application/vnd.openxmlformats-officedocument.spreadsheetml.worksheet+xml"/>
  <Override PartName="/xl/worksheets/sheet13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mc:AlternateContent xmlns:mc="http://schemas.openxmlformats.org/markup-compatibility/2006">
    <mc:Choice Requires="x15">
      <x15ac:absPath xmlns:x15ac="http://schemas.microsoft.com/office/spreadsheetml/2010/11/ac" url="C:\Jenny\AGS38th ed publication version of outputs\"/>
    </mc:Choice>
  </mc:AlternateContent>
  <xr:revisionPtr revIDLastSave="0" documentId="8_{76503843-556D-4581-914C-26975DAC7376}" xr6:coauthVersionLast="47" xr6:coauthVersionMax="47" xr10:uidLastSave="{00000000-0000-0000-0000-000000000000}"/>
  <bookViews>
    <workbookView xWindow="2340" yWindow="2340" windowWidth="21600" windowHeight="11235" xr2:uid="{00000000-000D-0000-FFFF-FFFF00000000}"/>
  </bookViews>
  <sheets>
    <sheet name="TITLE" sheetId="1" r:id="rId1"/>
    <sheet name="INDEX" sheetId="2" r:id="rId2"/>
    <sheet name="CASINO 1" sheetId="3" r:id="rId3"/>
    <sheet name="CASINO 2" sheetId="4" r:id="rId4"/>
    <sheet name="CASINO 3" sheetId="5" r:id="rId5"/>
    <sheet name="CASINO 4" sheetId="6" r:id="rId6"/>
    <sheet name="CASINO 5" sheetId="7" r:id="rId7"/>
    <sheet name="CASINO 6" sheetId="8" r:id="rId8"/>
    <sheet name="CASINO 7" sheetId="9" r:id="rId9"/>
    <sheet name="CASINO 8" sheetId="10" r:id="rId10"/>
    <sheet name="CASINO 9" sheetId="11" r:id="rId11"/>
    <sheet name="CASINO 10" sheetId="12" r:id="rId12"/>
    <sheet name="CASINO 11" sheetId="13" r:id="rId13"/>
    <sheet name="CASINO 12" sheetId="14" r:id="rId14"/>
    <sheet name="CASINO 13" sheetId="15" r:id="rId15"/>
    <sheet name="CASINO 14" sheetId="16" r:id="rId16"/>
    <sheet name="CASINO 15" sheetId="17" r:id="rId17"/>
    <sheet name="GAMING_MACHINES 1" sheetId="18" r:id="rId18"/>
    <sheet name="GAMING_MACHINES 2" sheetId="19" r:id="rId19"/>
    <sheet name="GAMING_MACHINES 3" sheetId="20" r:id="rId20"/>
    <sheet name="GAMING_MACHINES 4" sheetId="21" r:id="rId21"/>
    <sheet name="GAMING_MACHINES 5" sheetId="22" r:id="rId22"/>
    <sheet name="GAMING_MACHINES 6" sheetId="23" r:id="rId23"/>
    <sheet name="GAMING_MACHINES 7" sheetId="24" r:id="rId24"/>
    <sheet name="GAMING_MACHINES 8" sheetId="25" r:id="rId25"/>
    <sheet name="GAMING_MACHINES 9" sheetId="26" r:id="rId26"/>
    <sheet name="GAMING_MACHINES 10" sheetId="27" r:id="rId27"/>
    <sheet name="GAMING_MACHINES 11" sheetId="28" r:id="rId28"/>
    <sheet name="GAMING_MACHINES 12" sheetId="29" r:id="rId29"/>
    <sheet name="GAMING_MACHINES 13" sheetId="30" r:id="rId30"/>
    <sheet name="GAMING_MACHINES 14" sheetId="31" r:id="rId31"/>
    <sheet name="GAMING_MACHINES 15" sheetId="32" r:id="rId32"/>
    <sheet name="INTERACTIVE_GAMING 1" sheetId="33" r:id="rId33"/>
    <sheet name="INTERACTIVE_GAMING 2" sheetId="34" r:id="rId34"/>
    <sheet name="INTERACTIVE_GAMING 3" sheetId="35" r:id="rId35"/>
    <sheet name="INTERACTIVE_GAMING 4" sheetId="36" r:id="rId36"/>
    <sheet name="INTERACTIVE_GAMING 5" sheetId="37" r:id="rId37"/>
    <sheet name="INTERACTIVE_GAMING 6" sheetId="38" r:id="rId38"/>
    <sheet name="INTERACTIVE_GAMING 7" sheetId="39" r:id="rId39"/>
    <sheet name="INTERACTIVE_GAMING 8" sheetId="40" r:id="rId40"/>
    <sheet name="INTERACTIVE_GAMING 9" sheetId="41" r:id="rId41"/>
    <sheet name="INTERACTIVE_GAMING 10" sheetId="42" r:id="rId42"/>
    <sheet name="INTERACTIVE_GAMING 11" sheetId="43" r:id="rId43"/>
    <sheet name="INTERACTIVE_GAMING 12" sheetId="44" r:id="rId44"/>
    <sheet name="INTERACTIVE_GAMING 13" sheetId="45" r:id="rId45"/>
    <sheet name="INTERACTIVE_GAMING 14" sheetId="46" r:id="rId46"/>
    <sheet name="INTERACTIVE_GAMING 15" sheetId="47" r:id="rId47"/>
    <sheet name="KENO 1" sheetId="48" r:id="rId48"/>
    <sheet name="KENO 2" sheetId="49" r:id="rId49"/>
    <sheet name="KENO 3" sheetId="50" r:id="rId50"/>
    <sheet name="KENO 4" sheetId="51" r:id="rId51"/>
    <sheet name="KENO 5" sheetId="52" r:id="rId52"/>
    <sheet name="KENO 6" sheetId="53" r:id="rId53"/>
    <sheet name="KENO 7" sheetId="54" r:id="rId54"/>
    <sheet name="KENO 8" sheetId="55" r:id="rId55"/>
    <sheet name="KENO 9" sheetId="56" r:id="rId56"/>
    <sheet name="KENO 10" sheetId="57" r:id="rId57"/>
    <sheet name="KENO 11" sheetId="58" r:id="rId58"/>
    <sheet name="KENO 12" sheetId="59" r:id="rId59"/>
    <sheet name="KENO 13" sheetId="60" r:id="rId60"/>
    <sheet name="KENO 14" sheetId="61" r:id="rId61"/>
    <sheet name="KENO 15" sheetId="62" r:id="rId62"/>
    <sheet name="LOTTERIES 1" sheetId="63" r:id="rId63"/>
    <sheet name="LOTTERIES 2" sheetId="64" r:id="rId64"/>
    <sheet name="LOTTERIES 3" sheetId="65" r:id="rId65"/>
    <sheet name="LOTTERIES 4" sheetId="66" r:id="rId66"/>
    <sheet name="LOTTERIES 5" sheetId="67" r:id="rId67"/>
    <sheet name="LOTTERIES 6" sheetId="68" r:id="rId68"/>
    <sheet name="LOTTERIES 7" sheetId="69" r:id="rId69"/>
    <sheet name="LOTTERIES 8" sheetId="70" r:id="rId70"/>
    <sheet name="LOTTERIES 9" sheetId="71" r:id="rId71"/>
    <sheet name="LOTTERIES 10" sheetId="72" r:id="rId72"/>
    <sheet name="LOTTERIES 11" sheetId="73" r:id="rId73"/>
    <sheet name="LOTTERIES 12" sheetId="74" r:id="rId74"/>
    <sheet name="LOTTERIES 13" sheetId="75" r:id="rId75"/>
    <sheet name="LOTTERIES 14" sheetId="76" r:id="rId76"/>
    <sheet name="LOTTERIES 15" sheetId="77" r:id="rId77"/>
    <sheet name="MINOR_GAMING 1" sheetId="78" r:id="rId78"/>
    <sheet name="MINOR_GAMING 2" sheetId="79" r:id="rId79"/>
    <sheet name="MINOR_GAMING 3" sheetId="80" r:id="rId80"/>
    <sheet name="MINOR_GAMING 4" sheetId="81" r:id="rId81"/>
    <sheet name="MINOR_GAMING 5" sheetId="82" r:id="rId82"/>
    <sheet name="MINOR_GAMING 6" sheetId="83" r:id="rId83"/>
    <sheet name="MINOR_GAMING 7" sheetId="84" r:id="rId84"/>
    <sheet name="MINOR_GAMING 8" sheetId="85" r:id="rId85"/>
    <sheet name="MINOR_GAMING 9" sheetId="86" r:id="rId86"/>
    <sheet name="MINOR_GAMING 10" sheetId="87" r:id="rId87"/>
    <sheet name="MINOR_GAMING 11" sheetId="88" r:id="rId88"/>
    <sheet name="MINOR_GAMING 12" sheetId="89" r:id="rId89"/>
    <sheet name="MINOR_GAMING 13" sheetId="90" r:id="rId90"/>
    <sheet name="MINOR_GAMING 14" sheetId="91" r:id="rId91"/>
    <sheet name="MINOR_GAMING 15" sheetId="92" r:id="rId92"/>
    <sheet name="GAMING 1" sheetId="93" r:id="rId93"/>
    <sheet name="GAMING 2" sheetId="94" r:id="rId94"/>
    <sheet name="GAMING 3" sheetId="95" r:id="rId95"/>
    <sheet name="GAMING 4" sheetId="96" r:id="rId96"/>
    <sheet name="GAMING 5" sheetId="97" r:id="rId97"/>
    <sheet name="GAMING 6" sheetId="98" r:id="rId98"/>
    <sheet name="GAMING 7" sheetId="99" r:id="rId99"/>
    <sheet name="GAMING 8" sheetId="100" r:id="rId100"/>
    <sheet name="GAMING 9" sheetId="101" r:id="rId101"/>
    <sheet name="GAMING 10" sheetId="102" r:id="rId102"/>
    <sheet name="GAMING 11" sheetId="103" r:id="rId103"/>
    <sheet name="GAMING 12" sheetId="104" r:id="rId104"/>
    <sheet name="GAMING 13" sheetId="105" r:id="rId105"/>
    <sheet name="GAMING 14" sheetId="106" r:id="rId106"/>
    <sheet name="GAMING 15" sheetId="107" r:id="rId107"/>
    <sheet name="WAGERING 1" sheetId="108" r:id="rId108"/>
    <sheet name="WAGERING 2" sheetId="109" r:id="rId109"/>
    <sheet name="WAGERING 3" sheetId="110" r:id="rId110"/>
    <sheet name="WAGERING 4" sheetId="111" r:id="rId111"/>
    <sheet name="WAGERING 5" sheetId="112" r:id="rId112"/>
    <sheet name="WAGERING 6" sheetId="113" r:id="rId113"/>
    <sheet name="WAGERING 7" sheetId="114" r:id="rId114"/>
    <sheet name="WAGERING 8" sheetId="115" r:id="rId115"/>
    <sheet name="WAGERING 9" sheetId="116" r:id="rId116"/>
    <sheet name="WAGERING 10" sheetId="117" r:id="rId117"/>
    <sheet name="WAGERING 11" sheetId="118" r:id="rId118"/>
    <sheet name="WAGERING 12" sheetId="119" r:id="rId119"/>
    <sheet name="WAGERING 13" sheetId="120" r:id="rId120"/>
    <sheet name="WAGERING 14" sheetId="121" r:id="rId121"/>
    <sheet name="WAGERING 15" sheetId="122" r:id="rId122"/>
    <sheet name="TOTAL 1" sheetId="123" r:id="rId123"/>
    <sheet name="TOTAL 2" sheetId="124" r:id="rId124"/>
    <sheet name="TOTAL 3" sheetId="125" r:id="rId125"/>
    <sheet name="TOTAL 4" sheetId="126" r:id="rId126"/>
    <sheet name="TOTAL 5" sheetId="127" r:id="rId127"/>
    <sheet name="TOTAL 6" sheetId="128" r:id="rId128"/>
    <sheet name="TOTAL 7" sheetId="129" r:id="rId129"/>
    <sheet name="TOTAL 8" sheetId="130" r:id="rId130"/>
    <sheet name="TOTAL 9" sheetId="131" r:id="rId131"/>
    <sheet name="TOTAL 11" sheetId="132" r:id="rId132"/>
    <sheet name="TOTAL 12" sheetId="133" r:id="rId133"/>
    <sheet name="TOTAL 13" sheetId="134" r:id="rId134"/>
    <sheet name="TOTAL 14" sheetId="135" r:id="rId135"/>
    <sheet name="TOTAL 16" sheetId="136" r:id="rId13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5" i="136" l="1"/>
  <c r="A1" i="136"/>
  <c r="A42" i="135"/>
  <c r="A41" i="135"/>
  <c r="A1" i="135"/>
  <c r="A42" i="134"/>
  <c r="A41" i="134"/>
  <c r="A1" i="134"/>
  <c r="A42" i="133"/>
  <c r="A41" i="133"/>
  <c r="A1" i="133"/>
  <c r="A42" i="132"/>
  <c r="A41" i="132"/>
  <c r="A1" i="132"/>
  <c r="A42" i="131"/>
  <c r="A41" i="131"/>
  <c r="A1" i="131"/>
  <c r="A42" i="130"/>
  <c r="A41" i="130"/>
  <c r="A1" i="130"/>
  <c r="A42" i="129"/>
  <c r="A41" i="129"/>
  <c r="A1" i="129"/>
  <c r="A42" i="128"/>
  <c r="A41" i="128"/>
  <c r="A1" i="128"/>
  <c r="A42" i="127"/>
  <c r="A41" i="127"/>
  <c r="A1" i="127"/>
  <c r="A41" i="126"/>
  <c r="A40" i="126"/>
  <c r="A1" i="126"/>
  <c r="A41" i="125"/>
  <c r="A40" i="125"/>
  <c r="A1" i="125"/>
  <c r="A41" i="124"/>
  <c r="A40" i="124"/>
  <c r="A1" i="124"/>
  <c r="A41" i="123"/>
  <c r="A40" i="123"/>
  <c r="A1" i="123"/>
  <c r="A54" i="122"/>
  <c r="A53" i="122"/>
  <c r="A1" i="122"/>
  <c r="A54" i="121"/>
  <c r="A53" i="121"/>
  <c r="A1" i="121"/>
  <c r="A54" i="120"/>
  <c r="A53" i="120"/>
  <c r="A1" i="120"/>
  <c r="A54" i="119"/>
  <c r="A53" i="119"/>
  <c r="A1" i="119"/>
  <c r="A54" i="118"/>
  <c r="A53" i="118"/>
  <c r="A1" i="118"/>
  <c r="A51" i="117"/>
  <c r="A50" i="117"/>
  <c r="A1" i="117"/>
  <c r="A51" i="116"/>
  <c r="A50" i="116"/>
  <c r="A1" i="116"/>
  <c r="A51" i="115"/>
  <c r="A50" i="115"/>
  <c r="A1" i="115"/>
  <c r="A51" i="114"/>
  <c r="A50" i="114"/>
  <c r="A1" i="114"/>
  <c r="A51" i="113"/>
  <c r="A50" i="113"/>
  <c r="A1" i="113"/>
  <c r="A51" i="112"/>
  <c r="A50" i="112"/>
  <c r="A1" i="112"/>
  <c r="A51" i="111"/>
  <c r="A50" i="111"/>
  <c r="A1" i="111"/>
  <c r="A51" i="110"/>
  <c r="A50" i="110"/>
  <c r="A1" i="110"/>
  <c r="A51" i="109"/>
  <c r="A50" i="109"/>
  <c r="A1" i="109"/>
  <c r="A51" i="108"/>
  <c r="A50" i="108"/>
  <c r="A1" i="108"/>
  <c r="A41" i="107"/>
  <c r="A40" i="107"/>
  <c r="A1" i="107"/>
  <c r="A41" i="106"/>
  <c r="A40" i="106"/>
  <c r="A1" i="106"/>
  <c r="A41" i="105"/>
  <c r="A40" i="105"/>
  <c r="A1" i="105"/>
  <c r="A41" i="104"/>
  <c r="A40" i="104"/>
  <c r="A1" i="104"/>
  <c r="A41" i="103"/>
  <c r="A40" i="103"/>
  <c r="A1" i="103"/>
  <c r="A42" i="102"/>
  <c r="A41" i="102"/>
  <c r="A1" i="102"/>
  <c r="A42" i="101"/>
  <c r="A41" i="101"/>
  <c r="A1" i="101"/>
  <c r="A42" i="100"/>
  <c r="A41" i="100"/>
  <c r="A1" i="100"/>
  <c r="A42" i="99"/>
  <c r="A41" i="99"/>
  <c r="A1" i="99"/>
  <c r="A42" i="98"/>
  <c r="A41" i="98"/>
  <c r="A1" i="98"/>
  <c r="A42" i="97"/>
  <c r="A41" i="97"/>
  <c r="A1" i="97"/>
  <c r="A41" i="96"/>
  <c r="A40" i="96"/>
  <c r="A1" i="96"/>
  <c r="A41" i="95"/>
  <c r="A40" i="95"/>
  <c r="A1" i="95"/>
  <c r="A41" i="94"/>
  <c r="A40" i="94"/>
  <c r="A1" i="94"/>
  <c r="A41" i="93"/>
  <c r="A40" i="93"/>
  <c r="A1" i="93"/>
  <c r="A45" i="92"/>
  <c r="A44" i="92"/>
  <c r="A1" i="92"/>
  <c r="A45" i="91"/>
  <c r="A44" i="91"/>
  <c r="A1" i="91"/>
  <c r="A45" i="90"/>
  <c r="A44" i="90"/>
  <c r="A1" i="90"/>
  <c r="A45" i="89"/>
  <c r="A44" i="89"/>
  <c r="A1" i="89"/>
  <c r="A45" i="88"/>
  <c r="A44" i="88"/>
  <c r="A1" i="88"/>
  <c r="A45" i="87"/>
  <c r="A44" i="87"/>
  <c r="A1" i="87"/>
  <c r="A45" i="86"/>
  <c r="A44" i="86"/>
  <c r="A1" i="86"/>
  <c r="A45" i="85"/>
  <c r="A44" i="85"/>
  <c r="A1" i="85"/>
  <c r="A45" i="84"/>
  <c r="A44" i="84"/>
  <c r="A1" i="84"/>
  <c r="A45" i="83"/>
  <c r="A44" i="83"/>
  <c r="A1" i="83"/>
  <c r="A45" i="82"/>
  <c r="A44" i="82"/>
  <c r="A1" i="82"/>
  <c r="A47" i="81"/>
  <c r="A46" i="81"/>
  <c r="A1" i="81"/>
  <c r="A47" i="80"/>
  <c r="A46" i="80"/>
  <c r="A1" i="80"/>
  <c r="A47" i="79"/>
  <c r="A46" i="79"/>
  <c r="A1" i="79"/>
  <c r="A47" i="78"/>
  <c r="A46" i="78"/>
  <c r="A1" i="78"/>
  <c r="A47" i="77"/>
  <c r="A46" i="77"/>
  <c r="A1" i="77"/>
  <c r="A47" i="76"/>
  <c r="A46" i="76"/>
  <c r="A1" i="76"/>
  <c r="A47" i="75"/>
  <c r="A46" i="75"/>
  <c r="A1" i="75"/>
  <c r="A47" i="74"/>
  <c r="A46" i="74"/>
  <c r="A1" i="74"/>
  <c r="A47" i="73"/>
  <c r="A46" i="73"/>
  <c r="A1" i="73"/>
  <c r="A53" i="72"/>
  <c r="A52" i="72"/>
  <c r="A1" i="72"/>
  <c r="A53" i="71"/>
  <c r="A52" i="71"/>
  <c r="A1" i="71"/>
  <c r="A53" i="70"/>
  <c r="A52" i="70"/>
  <c r="A1" i="70"/>
  <c r="A53" i="69"/>
  <c r="A52" i="69"/>
  <c r="A1" i="69"/>
  <c r="A53" i="68"/>
  <c r="A52" i="68"/>
  <c r="A1" i="68"/>
  <c r="A53" i="67"/>
  <c r="A52" i="67"/>
  <c r="A1" i="67"/>
  <c r="A50" i="66"/>
  <c r="A49" i="66"/>
  <c r="A1" i="66"/>
  <c r="A50" i="65"/>
  <c r="A49" i="65"/>
  <c r="A1" i="65"/>
  <c r="A50" i="64"/>
  <c r="A49" i="64"/>
  <c r="A1" i="64"/>
  <c r="A50" i="63"/>
  <c r="A49" i="63"/>
  <c r="A1" i="63"/>
  <c r="A43" i="62"/>
  <c r="A42" i="62"/>
  <c r="A1" i="62"/>
  <c r="A43" i="61"/>
  <c r="A42" i="61"/>
  <c r="A1" i="61"/>
  <c r="A43" i="60"/>
  <c r="A42" i="60"/>
  <c r="A1" i="60"/>
  <c r="A43" i="59"/>
  <c r="A42" i="59"/>
  <c r="A1" i="59"/>
  <c r="A43" i="58"/>
  <c r="A42" i="58"/>
  <c r="A1" i="58"/>
  <c r="A47" i="57"/>
  <c r="A46" i="57"/>
  <c r="A1" i="57"/>
  <c r="A47" i="56"/>
  <c r="A46" i="56"/>
  <c r="A1" i="56"/>
  <c r="A47" i="55"/>
  <c r="A46" i="55"/>
  <c r="A1" i="55"/>
  <c r="A47" i="54"/>
  <c r="A46" i="54"/>
  <c r="A1" i="54"/>
  <c r="A47" i="53"/>
  <c r="A46" i="53"/>
  <c r="A1" i="53"/>
  <c r="A47" i="52"/>
  <c r="A46" i="52"/>
  <c r="A1" i="52"/>
  <c r="A45" i="51"/>
  <c r="A44" i="51"/>
  <c r="A1" i="51"/>
  <c r="A45" i="50"/>
  <c r="A44" i="50"/>
  <c r="A1" i="50"/>
  <c r="A45" i="49"/>
  <c r="A44" i="49"/>
  <c r="A1" i="49"/>
  <c r="A45" i="48"/>
  <c r="A44" i="48"/>
  <c r="A1" i="48"/>
  <c r="A46" i="47"/>
  <c r="A45" i="47"/>
  <c r="A1" i="47"/>
  <c r="A46" i="46"/>
  <c r="A45" i="46"/>
  <c r="A1" i="46"/>
  <c r="A46" i="45"/>
  <c r="A45" i="45"/>
  <c r="A1" i="45"/>
  <c r="A46" i="44"/>
  <c r="A45" i="44"/>
  <c r="A1" i="44"/>
  <c r="A46" i="43"/>
  <c r="A45" i="43"/>
  <c r="A1" i="43"/>
  <c r="A44" i="42"/>
  <c r="A43" i="42"/>
  <c r="A1" i="42"/>
  <c r="A44" i="41"/>
  <c r="A43" i="41"/>
  <c r="A1" i="41"/>
  <c r="A44" i="40"/>
  <c r="A43" i="40"/>
  <c r="A1" i="40"/>
  <c r="A44" i="39"/>
  <c r="A43" i="39"/>
  <c r="A1" i="39"/>
  <c r="A44" i="38"/>
  <c r="A43" i="38"/>
  <c r="A1" i="38"/>
  <c r="A44" i="37"/>
  <c r="A43" i="37"/>
  <c r="A1" i="37"/>
  <c r="A44" i="36"/>
  <c r="A43" i="36"/>
  <c r="A1" i="36"/>
  <c r="A44" i="35"/>
  <c r="A43" i="35"/>
  <c r="A1" i="35"/>
  <c r="A44" i="34"/>
  <c r="A43" i="34"/>
  <c r="A1" i="34"/>
  <c r="A44" i="33"/>
  <c r="A43" i="33"/>
  <c r="A1" i="33"/>
  <c r="A57" i="32"/>
  <c r="A56" i="32"/>
  <c r="A1" i="32"/>
  <c r="A57" i="31"/>
  <c r="A56" i="31"/>
  <c r="A1" i="31"/>
  <c r="A57" i="30"/>
  <c r="A56" i="30"/>
  <c r="A1" i="30"/>
  <c r="A57" i="29"/>
  <c r="A56" i="29"/>
  <c r="A1" i="29"/>
  <c r="A57" i="28"/>
  <c r="A56" i="28"/>
  <c r="A1" i="28"/>
  <c r="A43" i="27"/>
  <c r="A42" i="27"/>
  <c r="A1" i="27"/>
  <c r="A43" i="26"/>
  <c r="A42" i="26"/>
  <c r="A1" i="26"/>
  <c r="A43" i="25"/>
  <c r="A42" i="25"/>
  <c r="A1" i="25"/>
  <c r="A43" i="24"/>
  <c r="A42" i="24"/>
  <c r="A1" i="24"/>
  <c r="A43" i="23"/>
  <c r="A42" i="23"/>
  <c r="A1" i="23"/>
  <c r="A43" i="22"/>
  <c r="A42" i="22"/>
  <c r="A1" i="22"/>
  <c r="A45" i="21"/>
  <c r="A44" i="21"/>
  <c r="A1" i="21"/>
  <c r="A45" i="20"/>
  <c r="A44" i="20"/>
  <c r="A1" i="20"/>
  <c r="A45" i="19"/>
  <c r="A44" i="19"/>
  <c r="A1" i="19"/>
  <c r="A45" i="18"/>
  <c r="A44" i="18"/>
  <c r="A1" i="18"/>
  <c r="A45" i="17"/>
  <c r="A44" i="17"/>
  <c r="A1" i="17"/>
  <c r="A45" i="16"/>
  <c r="A44" i="16"/>
  <c r="A1" i="16"/>
  <c r="A45" i="15"/>
  <c r="A44" i="15"/>
  <c r="A1" i="15"/>
  <c r="A45" i="14"/>
  <c r="A44" i="14"/>
  <c r="A1" i="14"/>
  <c r="A45" i="13"/>
  <c r="A44" i="13"/>
  <c r="A1" i="13"/>
  <c r="A42" i="12"/>
  <c r="A41" i="12"/>
  <c r="A1" i="12"/>
  <c r="A42" i="11"/>
  <c r="A41" i="11"/>
  <c r="A1" i="11"/>
  <c r="A42" i="10"/>
  <c r="A41" i="10"/>
  <c r="A1" i="10"/>
  <c r="A42" i="9"/>
  <c r="A41" i="9"/>
  <c r="A1" i="9"/>
  <c r="A42" i="8"/>
  <c r="A41" i="8"/>
  <c r="A1" i="8"/>
  <c r="A42" i="7"/>
  <c r="A41" i="7"/>
  <c r="A1" i="7"/>
  <c r="A46" i="6"/>
  <c r="A45" i="6"/>
  <c r="A1" i="6"/>
  <c r="A46" i="5"/>
  <c r="A45" i="5"/>
  <c r="A1" i="5"/>
  <c r="A46" i="4"/>
  <c r="A45" i="4"/>
  <c r="A1" i="4"/>
  <c r="A46" i="3"/>
  <c r="A1" i="3"/>
  <c r="B139" i="2"/>
  <c r="B138" i="2"/>
  <c r="B137" i="2"/>
  <c r="B136" i="2"/>
  <c r="B135" i="2"/>
  <c r="B134" i="2"/>
  <c r="B133" i="2"/>
  <c r="B132" i="2"/>
  <c r="B131" i="2"/>
  <c r="B130" i="2"/>
  <c r="B129" i="2"/>
  <c r="B128" i="2"/>
  <c r="B127" i="2"/>
  <c r="B126" i="2"/>
  <c r="B125" i="2"/>
  <c r="B124" i="2"/>
  <c r="B123" i="2"/>
  <c r="B122" i="2"/>
  <c r="B121" i="2"/>
  <c r="B120" i="2"/>
  <c r="B119" i="2"/>
  <c r="B118" i="2"/>
  <c r="B117" i="2"/>
  <c r="B116" i="2"/>
  <c r="B115" i="2"/>
  <c r="B114" i="2"/>
  <c r="B113" i="2"/>
  <c r="B112" i="2"/>
  <c r="B111" i="2"/>
  <c r="B110" i="2"/>
  <c r="B109" i="2"/>
  <c r="B108" i="2"/>
  <c r="B107" i="2"/>
  <c r="B106" i="2"/>
  <c r="B105" i="2"/>
  <c r="B104" i="2"/>
  <c r="B103" i="2"/>
  <c r="B102" i="2"/>
  <c r="B101" i="2"/>
  <c r="B100" i="2"/>
  <c r="B99" i="2"/>
  <c r="B98" i="2"/>
  <c r="B97" i="2"/>
  <c r="B96" i="2"/>
  <c r="B95" i="2"/>
  <c r="B94" i="2"/>
  <c r="B93" i="2"/>
  <c r="B92" i="2"/>
  <c r="B91" i="2"/>
  <c r="B90" i="2"/>
  <c r="B89" i="2"/>
  <c r="B88" i="2"/>
  <c r="B87" i="2"/>
  <c r="B86" i="2"/>
  <c r="B85" i="2"/>
  <c r="B84" i="2"/>
  <c r="B83" i="2"/>
  <c r="B82" i="2"/>
  <c r="B81" i="2"/>
  <c r="B80" i="2"/>
  <c r="B79" i="2"/>
  <c r="B78" i="2"/>
  <c r="B77" i="2"/>
  <c r="B76" i="2"/>
  <c r="B75" i="2"/>
  <c r="B74" i="2"/>
  <c r="B73" i="2"/>
  <c r="B72" i="2"/>
  <c r="B71" i="2"/>
  <c r="B70" i="2"/>
  <c r="B69" i="2"/>
  <c r="B68" i="2"/>
  <c r="B67" i="2"/>
  <c r="B66" i="2"/>
  <c r="B65" i="2"/>
  <c r="B64" i="2"/>
  <c r="B63" i="2"/>
  <c r="B62" i="2"/>
  <c r="B61" i="2"/>
  <c r="B60" i="2"/>
  <c r="B59" i="2"/>
  <c r="B58" i="2"/>
  <c r="B57" i="2"/>
  <c r="B56" i="2"/>
  <c r="B55" i="2"/>
  <c r="B54" i="2"/>
  <c r="B53" i="2"/>
  <c r="B52" i="2"/>
  <c r="B51" i="2"/>
  <c r="B50" i="2"/>
  <c r="B49" i="2"/>
  <c r="B48" i="2"/>
  <c r="B47" i="2"/>
  <c r="B46" i="2"/>
  <c r="B45" i="2"/>
  <c r="B44" i="2"/>
  <c r="B43" i="2"/>
  <c r="B42" i="2"/>
  <c r="B41" i="2"/>
  <c r="B40" i="2"/>
  <c r="B39" i="2"/>
  <c r="B38" i="2"/>
  <c r="B37" i="2"/>
  <c r="B36" i="2"/>
  <c r="B35" i="2"/>
  <c r="B34" i="2"/>
  <c r="B33" i="2"/>
  <c r="B32" i="2"/>
  <c r="B31" i="2"/>
  <c r="B30" i="2"/>
  <c r="B29" i="2"/>
  <c r="B28" i="2"/>
  <c r="B27" i="2"/>
  <c r="B26" i="2"/>
  <c r="B25" i="2"/>
  <c r="B24" i="2"/>
  <c r="B23" i="2"/>
  <c r="B22" i="2"/>
  <c r="B21" i="2"/>
  <c r="B20" i="2"/>
  <c r="B19" i="2"/>
  <c r="B18" i="2"/>
  <c r="B17" i="2"/>
  <c r="B16" i="2"/>
  <c r="B15" i="2"/>
  <c r="B14" i="2"/>
  <c r="B13" i="2"/>
  <c r="B12" i="2"/>
  <c r="B11" i="2"/>
  <c r="B10" i="2"/>
  <c r="B9" i="2"/>
  <c r="B8" i="2"/>
  <c r="B7" i="2"/>
  <c r="B6" i="2"/>
</calcChain>
</file>

<file path=xl/sharedStrings.xml><?xml version="1.0" encoding="utf-8"?>
<sst xmlns="http://schemas.openxmlformats.org/spreadsheetml/2006/main" count="38722" uniqueCount="481">
  <si>
    <t>Australian Gambling Statistics</t>
  </si>
  <si>
    <t>38th edition</t>
  </si>
  <si>
    <t>Product tables 2020–21</t>
  </si>
  <si>
    <t>Released October 2023</t>
  </si>
  <si>
    <t>Prepared by Queensland Government Statistician's Office, Queensland Treasury.</t>
  </si>
  <si>
    <t>ISSN: 1833-6337</t>
  </si>
  <si>
    <t>The cooperation of all Australian state and territory governments is gratefully acknowledged.</t>
  </si>
  <si>
    <t>Queensland Government Statistician's Office</t>
  </si>
  <si>
    <t>Data should be read in conjunction with the Explanatory notes. Refer to the Glossary section for a full description of terms.</t>
  </si>
  <si>
    <t>Disclaimer</t>
  </si>
  <si>
    <t>While great care has been taken in the preparation of this publication and each Australian state and territory has been asked to verify its own data in detail, it is nevertheless necessary to caution users concerning the complete accuracy of all data.</t>
  </si>
  <si>
    <t>No warranty is given as to the correctness or completeness of the information in this publication.</t>
  </si>
  <si>
    <t>The State of Queensland and each Australian state and territory expressly disclaim all and any liability (including all liability from or attributable to any negligent or wrongful act or omission) to any persons whatsoever in respect of anything done or omitted to be done by any such person in reliance, whether in whole or in part, upon any of the material in this publication.</t>
  </si>
  <si>
    <t>Licence</t>
  </si>
  <si>
    <t>This document is licensed under a Creative Commons Attribution 4.0 International licence. You are free to copy, communicate and adapt the work, as long as you attribute the authors.</t>
  </si>
  <si>
    <t>© The State of Queensland (Queensland Treasury) 2023</t>
  </si>
  <si>
    <t>To view a copy of this licence, visit</t>
  </si>
  <si>
    <t>https://creativecommons.org/licenses/by/4.0/</t>
  </si>
  <si>
    <r>
      <rPr>
        <sz val="9"/>
        <rFont val="Arial"/>
        <family val="2"/>
      </rPr>
      <t xml:space="preserve">To attribute this work, cite Queensland Government Statistician's Office, Queensland Treasury, </t>
    </r>
    <r>
      <rPr>
        <i/>
        <sz val="9"/>
        <rFont val="Arial"/>
        <family val="2"/>
      </rPr>
      <t>Australian Gambling Statistics,</t>
    </r>
  </si>
  <si>
    <r>
      <rPr>
        <i/>
        <sz val="9"/>
        <rFont val="Arial"/>
        <family val="2"/>
      </rPr>
      <t>Product tables</t>
    </r>
    <r>
      <rPr>
        <sz val="9"/>
        <rFont val="Arial"/>
        <family val="2"/>
      </rPr>
      <t>, 38th edition, 2023.</t>
    </r>
  </si>
  <si>
    <t>https://www.qgso.qld.gov.au</t>
  </si>
  <si>
    <t>List of Tables</t>
  </si>
  <si>
    <t>Sheet</t>
  </si>
  <si>
    <t>Description</t>
  </si>
  <si>
    <t>CASINO TURNOVER</t>
  </si>
  <si>
    <t>REAL CASINO TURNOVER</t>
  </si>
  <si>
    <t>PER CAPITA CASINO TURNOVER</t>
  </si>
  <si>
    <t>REAL PER CAPITA CASINO TURNOVER</t>
  </si>
  <si>
    <t>CASINO EXPENDITURE</t>
  </si>
  <si>
    <t>REAL CASINO EXPENDITURE</t>
  </si>
  <si>
    <t>PER CAPITA CASINO EXPENDITURE</t>
  </si>
  <si>
    <t>REAL PER CAPITA CASINO EXPENDITURE</t>
  </si>
  <si>
    <t>CASINO EXPENDITURE AS A PERCENTAGE OF HOUSEHOLD DISPOSABLE INCOME</t>
  </si>
  <si>
    <t>CASINO EXPENDITURE AS A PERCENTAGE OF TOTAL GAMBLING EXPENDITURE</t>
  </si>
  <si>
    <t>GOVERNMENT REVENUE FROM CASINO GAMING</t>
  </si>
  <si>
    <t>REAL GOVERNMENT REVENUE FROM CASINO GAMING</t>
  </si>
  <si>
    <t>PER CAPITA GOVERNMENT REVENUE FROM CASINO GAMING</t>
  </si>
  <si>
    <t>REAL PER CAPITA GOVERNMENT REVENUE FROM CASINO GAMING</t>
  </si>
  <si>
    <t>CASINO REVENUE AS A PERCENTAGE OF TOTAL STATE GAMBLING REVENUE</t>
  </si>
  <si>
    <t>GAMING MACHINES TURNOVER</t>
  </si>
  <si>
    <t>REAL GAMING MACHINES TURNOVER</t>
  </si>
  <si>
    <t>PER CAPITA GAMING MACHINES TURNOVER</t>
  </si>
  <si>
    <t>REAL PER CAPITA GAMING MACHINES TURNOVER</t>
  </si>
  <si>
    <t>GAMING MACHINES EXPENDITURE</t>
  </si>
  <si>
    <t>REAL GAMING MACHINES EXPENDITURE</t>
  </si>
  <si>
    <t>PER CAPITA GAMING MACHINES EXPENDITURE</t>
  </si>
  <si>
    <t>REAL PER CAPITA GAMING MACHINES EXPENDITURE</t>
  </si>
  <si>
    <t>GAMING MACHINES EXPENDITURE AS A PERCENTAGE OF HOUSEHOLD DISPOSABLE INCOME</t>
  </si>
  <si>
    <t>GAMING MACHINES EXPENDITURE AS A PERCENTAGE OF TOTAL GAMBLING EXPENDITURE</t>
  </si>
  <si>
    <t>GOVERNMENT REVENUE FROM GAMING MACHINES</t>
  </si>
  <si>
    <t>REAL GOVERNMENT REVENUE FROM GAMING MACHINES</t>
  </si>
  <si>
    <t>PER CAPITA GOVERNMENT REVENUE FROM GAMING MACHINES</t>
  </si>
  <si>
    <t>REAL PER CAPITA GOVERNMENT REVENUE FROM GAMING MACHINES</t>
  </si>
  <si>
    <t>GAMING MACHINES REVENUE AS A PERCENTAGE OF TOTAL STATE GAMBLING REVENUE</t>
  </si>
  <si>
    <t>INTERACTIVE GAMING TURNOVER</t>
  </si>
  <si>
    <t>REAL INTERACTIVE GAMING TURNOVER</t>
  </si>
  <si>
    <t>PER CAPITA INTERACTIVE GAMING TURNOVER</t>
  </si>
  <si>
    <t>REAL PER CAPITA INTERACTIVE GAMING TURNOVER</t>
  </si>
  <si>
    <t>INTERACTIVE GAMING EXPENDITURE</t>
  </si>
  <si>
    <t>REAL INTERACTIVE GAMING EXPENDITURE</t>
  </si>
  <si>
    <t>PER CAPITA INTERACTIVE GAMING EXPENDITURE</t>
  </si>
  <si>
    <t>REAL PER CAPITA INTERACTIVE GAMING EXPENDITURE</t>
  </si>
  <si>
    <t>INTERACTIVE GAMING EXPENDITURE AS A PERCENTAGE OF HOUSEHOLD DISPOSABLE INCOME</t>
  </si>
  <si>
    <t>INTERACTIVE GAMING EXPENDITURE AS A PERCENTAGE OF TOTAL GAMBLING EXPENDITURE</t>
  </si>
  <si>
    <t>GOVERNMENT REVENUE FROM INTERACTIVE GAMING</t>
  </si>
  <si>
    <t>REAL GOVERNMENT REVENUE FROM INTERACTIVE GAMING</t>
  </si>
  <si>
    <t>PER CAPITA GOVERNMENT REVENUE FROM INTERACTIVE GAMING</t>
  </si>
  <si>
    <t>REAL PER CAPITA GOVERNMENT REVENUE FROM INTERACTIVE GAMING</t>
  </si>
  <si>
    <t>INTERACTIVE GAMING REVENUE AS A PERCENTAGE OF TOTAL STATE GAMBLING REVENUE</t>
  </si>
  <si>
    <t>KENO TURNOVER</t>
  </si>
  <si>
    <t>REAL KENO TURNOVER</t>
  </si>
  <si>
    <t>PER CAPITA KENO TURNOVER</t>
  </si>
  <si>
    <t>REAL PER CAPITA KENO TURNOVER</t>
  </si>
  <si>
    <t>KENO EXPENDITURE</t>
  </si>
  <si>
    <t>REAL KENO EXPENDITURE</t>
  </si>
  <si>
    <t>PER CAPITA KENO EXPENDITURE</t>
  </si>
  <si>
    <t>REAL PER CAPITA KENO EXPENDITURE</t>
  </si>
  <si>
    <t>KENO EXPENDITURE AS A PERCENTAGE OF HOUSEHOLD DISPOSABLE INCOME</t>
  </si>
  <si>
    <t>KENO EXPENDITURE AS A PERCENTAGE OF TOTAL GAMBLING EXPENDITURE</t>
  </si>
  <si>
    <t>GOVERNMENT REVENUE FROM KENO</t>
  </si>
  <si>
    <t>REAL GOVERNMENT REVENUE FROM KENO</t>
  </si>
  <si>
    <t>PER CAPITA GOVERNMENT REVENUE FROM KENO</t>
  </si>
  <si>
    <t>REAL PER CAPITA GOVERNMENT REVENUE FROM KENO</t>
  </si>
  <si>
    <t>KENO REVENUE AS A PERCENTAGE OF TOTAL STATE GAMBLING REVENUE</t>
  </si>
  <si>
    <t>LOTTERIES TURNOVER</t>
  </si>
  <si>
    <t>REAL LOTTERIES TURNOVER</t>
  </si>
  <si>
    <t>PER CAPITA LOTTERIES TURNOVER</t>
  </si>
  <si>
    <t>REAL PER CAPITA LOTTERIES TURNOVER</t>
  </si>
  <si>
    <t>LOTTERIES EXPENDITURE</t>
  </si>
  <si>
    <t>REAL LOTTERIES EXPENDITURE</t>
  </si>
  <si>
    <t>PER CAPITA LOTTERIES EXPENDITURE</t>
  </si>
  <si>
    <t>REAL PER CAPITA LOTTERIES EXPENDITURE</t>
  </si>
  <si>
    <t>LOTTERIES EXPENDITURE AS A PERCENTAGE OF HOUSEHOLD DISPOSABLE INCOME</t>
  </si>
  <si>
    <t>LOTTERIES EXPENDITURE AS A PERCENTAGE OF TOTAL GAMBLING EXPENDITURE</t>
  </si>
  <si>
    <t>GOVERNMENT REVENUE FROM LOTTERIES</t>
  </si>
  <si>
    <t>REAL GOVERNMENT REVENUE FROM LOTTERIES</t>
  </si>
  <si>
    <t>PER CAPITA GOVERNMENT REVENUE FROM LOTTERIES</t>
  </si>
  <si>
    <t>REAL PER CAPITA GOVERNMENT REVENUE FROM LOTTERIES</t>
  </si>
  <si>
    <t>LOTTERIES REVENUE AS A PERCENTAGE OF TOTAL STATE GAMBLING REVENUE</t>
  </si>
  <si>
    <t>MINOR GAMING TURNOVER</t>
  </si>
  <si>
    <t>REAL MINOR GAMING TURNOVER</t>
  </si>
  <si>
    <t>PER CAPITA MINOR GAMING TURNOVER</t>
  </si>
  <si>
    <t>REAL PER CAPITA MINOR GAMING TURNOVER</t>
  </si>
  <si>
    <t>MINOR GAMING EXPENDITURE</t>
  </si>
  <si>
    <t>REAL MINOR GAMING EXPENDITURE</t>
  </si>
  <si>
    <t>PER CAPITA MINOR GAMING EXPENDITURE</t>
  </si>
  <si>
    <t>REAL PER CAPITA MINOR GAMING EXPENDITURE</t>
  </si>
  <si>
    <t>MINOR GAMING EXPENDITURE AS A PERCENTAGE OF HOUSEHOLD DISPOSABLE INCOME</t>
  </si>
  <si>
    <t>MINOR GAMING EXPENDITURE AS A PERCENTAGE OF TOTAL GAMBLING EXPENDITURE</t>
  </si>
  <si>
    <t>GOVERNMENT REVENUE FROM MINOR GAMING</t>
  </si>
  <si>
    <t>REAL GOVERNMENT REVENUE FROM MINOR GAMING</t>
  </si>
  <si>
    <t>PER CAPITA GOVERNMENT REVENUE FROM MINOR GAMING</t>
  </si>
  <si>
    <t>REAL PER CAPITA GOVERNMENT REVENUE FROM MINOR GAMING</t>
  </si>
  <si>
    <t>MINOR GAMING REVENUE AS A PERCENTAGE OF TOTAL STATE GAMBLING REVENUE</t>
  </si>
  <si>
    <t>GAMING TURNOVER</t>
  </si>
  <si>
    <t>REAL GAMING TURNOVER</t>
  </si>
  <si>
    <t>PER CAPITA GAMING TURNOVER</t>
  </si>
  <si>
    <t>REAL PER CAPITA GAMING TURNOVER</t>
  </si>
  <si>
    <t>GAMING EXPENDITURE</t>
  </si>
  <si>
    <t>REAL GAMING EXPENDITURE</t>
  </si>
  <si>
    <t>PER CAPITA GAMING EXPENDITURE</t>
  </si>
  <si>
    <t>REAL PER CAPITA GAMING EXPENDITURE</t>
  </si>
  <si>
    <t>GAMING EXPENDITURE AS A PERCENTAGE OF HOUSEHOLD DISPOSABLE INCOME</t>
  </si>
  <si>
    <t>GAMING EXPENDITURE AS A PERCENTAGE OF TOTAL GAMBLING EXPENDITURE</t>
  </si>
  <si>
    <t>GOVERNMENT REVENUE FROM GAMING</t>
  </si>
  <si>
    <t>REAL GOVERNMENT REVENUE FROM GAMING</t>
  </si>
  <si>
    <t>PER CAPITA GOVERNMENT REVENUE FROM GAMING</t>
  </si>
  <si>
    <t>REAL PER CAPITA GOVERNMENT REVENUE FROM GAMING</t>
  </si>
  <si>
    <t>GAMING REVENUE AS A PERCENTAGE OF TOTAL STATE GAMBLING REVENUE</t>
  </si>
  <si>
    <t>WAGERING TURNOVER</t>
  </si>
  <si>
    <t>REAL WAGERING TURNOVER</t>
  </si>
  <si>
    <t>PER CAPITA WAGERING TURNOVER</t>
  </si>
  <si>
    <t>REAL PER CAPITA WAGERING TURNOVER</t>
  </si>
  <si>
    <t>WAGERING EXPENDITURE</t>
  </si>
  <si>
    <t>REAL WAGERING EXPENDITURE</t>
  </si>
  <si>
    <t>PER CAPITA WAGERING EXPENDITURE</t>
  </si>
  <si>
    <t>REAL PER CAPITA WAGERING EXPENDITURE</t>
  </si>
  <si>
    <t>WAGERING EXPENDITURE AS A PERCENTAGE OF HOUSEHOLD DISPOSABLE INCOME</t>
  </si>
  <si>
    <t>WAGERING EXPENDITURE AS A PERCENTAGE OF TOTAL GAMBLING EXPENDITURE</t>
  </si>
  <si>
    <t>GOVERNMENT REVENUE FROM WAGERING</t>
  </si>
  <si>
    <t>REAL GOVERNMENT REVENUE FROM WAGERING</t>
  </si>
  <si>
    <t>PER CAPITA GOVERNMENT REVENUE FROM WAGERING</t>
  </si>
  <si>
    <t>REAL PER CAPITA GOVERNMENT REVENUE FROM WAGERING</t>
  </si>
  <si>
    <t>WAGERING REVENUE AS A PERCENTAGE OF TOTAL STATE GAMBLING REVENUE</t>
  </si>
  <si>
    <t>TOTAL TURNOVER</t>
  </si>
  <si>
    <t>REAL TOTAL TURNOVER</t>
  </si>
  <si>
    <t>PER CAPITA TOTAL TURNOVER</t>
  </si>
  <si>
    <t>REAL PER CAPITA TOTAL TURNOVER</t>
  </si>
  <si>
    <t>TOTAL EXPENDITURE</t>
  </si>
  <si>
    <t>REAL TOTAL EXPENDITURE</t>
  </si>
  <si>
    <t>PER CAPITA TOTAL EXPENDITURE</t>
  </si>
  <si>
    <t>REAL PER CAPITA TOTAL EXPENDITURE</t>
  </si>
  <si>
    <t>TOTAL EXPENDITURE AS A PERCENTAGE OF HOUSEHOLD DISPOSABLE INCOME</t>
  </si>
  <si>
    <t>GOVERNMENT REVENUE FROM TOTAL GAMBLING</t>
  </si>
  <si>
    <t>REAL GOVERNMENT REVENUE FROM TOTAL GAMBLING</t>
  </si>
  <si>
    <t>PER CAPITA GOVERNMENT REVENUE FROM TOTAL GAMBLING</t>
  </si>
  <si>
    <t>REAL PER CAPITA GOVERNMENT REVENUE FROM TOTAL GAMBLING</t>
  </si>
  <si>
    <t>TOTAL GAMING MACHINES OPERATING AS AT 30 JUNE</t>
  </si>
  <si>
    <t>TABLE CASINO 1</t>
  </si>
  <si>
    <t/>
  </si>
  <si>
    <t>ACT</t>
  </si>
  <si>
    <t>NSW</t>
  </si>
  <si>
    <t>NT</t>
  </si>
  <si>
    <t>QLD</t>
  </si>
  <si>
    <t>SA</t>
  </si>
  <si>
    <t>TAS</t>
  </si>
  <si>
    <t>VIC</t>
  </si>
  <si>
    <t>WA</t>
  </si>
  <si>
    <t>AUSTRALIA</t>
  </si>
  <si>
    <t>Value ($ million)</t>
  </si>
  <si>
    <t>1995–96</t>
  </si>
  <si>
    <t>1996–97</t>
  </si>
  <si>
    <t>1997–98</t>
  </si>
  <si>
    <t>1998–99</t>
  </si>
  <si>
    <t>1999–00</t>
  </si>
  <si>
    <t>2000–01</t>
  </si>
  <si>
    <t>2001–02</t>
  </si>
  <si>
    <t>2002–03</t>
  </si>
  <si>
    <t>U</t>
  </si>
  <si>
    <t>(1)</t>
  </si>
  <si>
    <t>I</t>
  </si>
  <si>
    <t>2003–04</t>
  </si>
  <si>
    <t>2004–05</t>
  </si>
  <si>
    <t>2005–06</t>
  </si>
  <si>
    <t>2006–07</t>
  </si>
  <si>
    <t>2007–08</t>
  </si>
  <si>
    <t>(2)</t>
  </si>
  <si>
    <t>2008–09</t>
  </si>
  <si>
    <t>2009–10</t>
  </si>
  <si>
    <t>2010–11</t>
  </si>
  <si>
    <t>2011–12</t>
  </si>
  <si>
    <t>2012–13</t>
  </si>
  <si>
    <t>2013–14</t>
  </si>
  <si>
    <t>2014–15</t>
  </si>
  <si>
    <t>(3)U</t>
  </si>
  <si>
    <t>2015–16</t>
  </si>
  <si>
    <t>2016–17</t>
  </si>
  <si>
    <t>(4)</t>
  </si>
  <si>
    <t>2017–18</t>
  </si>
  <si>
    <t>2018–19</t>
  </si>
  <si>
    <t>2019–20</t>
  </si>
  <si>
    <t>2020–21</t>
  </si>
  <si>
    <t>Notes:</t>
  </si>
  <si>
    <t>These data should be read in conjunction with the explanatory notes and other turnover tables in this publication.</t>
  </si>
  <si>
    <t>(1) Casino turnover includes actual turnover for keno and gaming machines and handle for table games, from this period on.</t>
  </si>
  <si>
    <t>(2) Excludes community keno, from this period on.</t>
  </si>
  <si>
    <t>(3) Turnover data no longer provided to SA Government.</t>
  </si>
  <si>
    <t>(4) Figure includes Hong Kong Dollars program.</t>
  </si>
  <si>
    <t>I = Incomplete data</t>
  </si>
  <si>
    <t>U = Unavailable data</t>
  </si>
  <si>
    <t>TABLE CASINO 2</t>
  </si>
  <si>
    <t>TABLE CASINO 3</t>
  </si>
  <si>
    <t>Value ($)</t>
  </si>
  <si>
    <t>TABLE CASINO 4</t>
  </si>
  <si>
    <t>TABLE CASINO 5</t>
  </si>
  <si>
    <t>These data should be read in conjunction with the explanatory notes and other expenditure tables in this publication.</t>
  </si>
  <si>
    <t>(1) Excludes community keno, from this period on.</t>
  </si>
  <si>
    <t>(2) Figure includes Hong Kong Dollars program.</t>
  </si>
  <si>
    <t>TABLE CASINO 6</t>
  </si>
  <si>
    <t>TABLE CASINO 7</t>
  </si>
  <si>
    <t>TABLE CASINO 8</t>
  </si>
  <si>
    <t>TABLE CASINO 9</t>
  </si>
  <si>
    <t>Percentage (%)</t>
  </si>
  <si>
    <t>TABLE CASINO 10</t>
  </si>
  <si>
    <t>TABLE CASINO 11</t>
  </si>
  <si>
    <t>(3)</t>
  </si>
  <si>
    <t>(5)</t>
  </si>
  <si>
    <t>These data should be read in conjunction with the explanatory notes and other revenue tables in this publication.</t>
  </si>
  <si>
    <t>(1) Includes community keno, from this period on.</t>
  </si>
  <si>
    <t>(2) Figure includes Hong Kong Dollars program. Value includes additional tax ($7.53 million in 2018–19) for the Minimum Guarantee on International Commission Business Tax, from this period on.</t>
  </si>
  <si>
    <t>(3) Keno taken out.</t>
  </si>
  <si>
    <t>(4) Amounts for unclaimed prizes may have been subsequently claimed. Includes gaming machine unclaimed prizes for hotels and clubs. Excludes Keno unclaimed prizes for casinos, which are included under 'Keno' revenue.</t>
  </si>
  <si>
    <t>(5) Both GST deducted and NT Keno taken out, from this period on.</t>
  </si>
  <si>
    <t>TABLE CASINO 12</t>
  </si>
  <si>
    <t>TABLE CASINO 13</t>
  </si>
  <si>
    <t>TABLE CASINO 14</t>
  </si>
  <si>
    <t>TABLE CASINO 15</t>
  </si>
  <si>
    <t>TABLE GAMING MACHINES 1</t>
  </si>
  <si>
    <t>NA</t>
  </si>
  <si>
    <t>(1) Club and hotel gaming machine data are provided based on club and hotel financial years respectively. For clubs this runs from September to August and for hotels this runs from July to June, from this period on. Prior reporting included a preliminary</t>
  </si>
  <si>
    <t>June monthly figure for clubs as the finalised figure was not available at the time of producing this report.</t>
  </si>
  <si>
    <t>NA = Not applicable</t>
  </si>
  <si>
    <t>TABLE GAMING MACHINES 2</t>
  </si>
  <si>
    <t>TABLE GAMING MACHINES 3</t>
  </si>
  <si>
    <t>TABLE GAMING MACHINES 4</t>
  </si>
  <si>
    <t>TABLE GAMING MACHINES 5</t>
  </si>
  <si>
    <t>TABLE GAMING MACHINES 6</t>
  </si>
  <si>
    <t>TABLE GAMING MACHINES 7</t>
  </si>
  <si>
    <t>TABLE GAMING MACHINES 8</t>
  </si>
  <si>
    <t>TABLE GAMING MACHINES 9</t>
  </si>
  <si>
    <t>TABLE GAMING MACHINES 10</t>
  </si>
  <si>
    <t>TABLE GAMING MACHINES 11</t>
  </si>
  <si>
    <t>(6)</t>
  </si>
  <si>
    <t>(7)</t>
  </si>
  <si>
    <t>(8)</t>
  </si>
  <si>
    <t>(9)</t>
  </si>
  <si>
    <t>(10)</t>
  </si>
  <si>
    <t>(11)</t>
  </si>
  <si>
    <t>(12)</t>
  </si>
  <si>
    <t>(13)</t>
  </si>
  <si>
    <t>(14)</t>
  </si>
  <si>
    <t>(1) Club and hotel gaming machine data are provided based on club and hotel financial years respectively. For clubs this runs from September to August and for hotels this runs from July to June, from this period on.</t>
  </si>
  <si>
    <t>(2) From July 2001, the gaming machine revenue includes gaming machine tax and major facility levy.</t>
  </si>
  <si>
    <t>(3) The Health Benefit Levy (HBL) has been excluded. The HBL for all Gaming Machines operating in Victoria (including Crown Casino) is 89.124.</t>
  </si>
  <si>
    <t>(4) From July 2006, the gaming machine revenue includes gaming machine tax and health services levy.</t>
  </si>
  <si>
    <t>(5) The Health Benefit Levy (HBL) has been excluded. The HBL for all Gaming Machines operating in Victoria (including Crown Casino) is 89.454.</t>
  </si>
  <si>
    <t>(6) The Health Benefit Levy (HBL) has been excluded. The HBL for all Gaming Machines operating in Victoria (including Crown Casino) is 128.735.</t>
  </si>
  <si>
    <t>(7) The Health Benefit Levy (HBL) has been excluded. The HBL for all Gaming Machines operating in Victoria (including Crown Casino) is 127.032.</t>
  </si>
  <si>
    <t>(8) The Health Benefit Levy (HBL) has been excluded. The HBL for all Gaming Machines operating in Victoria (including Crown Casino) is 126.421.</t>
  </si>
  <si>
    <t>(9) The Health Benefit Levy (HBL) has been excluded. The HBL for all Gaming Machines operating in Victoria (including Crown Casino) is 125.762.</t>
  </si>
  <si>
    <t>(10) Revenue does not include the levy on all gaming machine licensees of 0.75% of gross gaming machine revenue that commenced on 1 July 2011.</t>
  </si>
  <si>
    <t>(11) The Health Benefit Levy (HBL) has been excluded. The HBL for all Gaming Machines operating in Victoria (including Crown Casino) is 125.744.</t>
  </si>
  <si>
    <t>(12) The Health Benefit Levy (HBL) has been excluded. The HBL for all Gaming Machines operating in Victoria (including Crown Casino) is 42.333.</t>
  </si>
  <si>
    <t>(13) Includes unclaimed prizes, from this period on. However, prizes may have been subsequently claimed. Excludes gaming machine unclaimed prizes for hotels and clubs, which are included under 'casino gaming' revenue.</t>
  </si>
  <si>
    <t>(14) Revenue does not include the two levies on all gaming machine licensees of 0.4% of net gaming machine revenue each. These levies commenced on 1 July 2019.</t>
  </si>
  <si>
    <t>TABLE GAMING MACHINES 12</t>
  </si>
  <si>
    <t>TABLE GAMING MACHINES 13</t>
  </si>
  <si>
    <t>TABLE GAMING MACHINES 14</t>
  </si>
  <si>
    <t>TABLE GAMING MACHINES 15</t>
  </si>
  <si>
    <t>TABLE INTERACTIVE GAMING 1</t>
  </si>
  <si>
    <t>(2)NA</t>
  </si>
  <si>
    <t>(1) Turnover from interactive gaming is completely sourced from overseas players.</t>
  </si>
  <si>
    <t>(2) Interactive gaming was banned in August 2001.</t>
  </si>
  <si>
    <t>(3) Licensee(s) relaunched.</t>
  </si>
  <si>
    <t>TABLE INTERACTIVE GAMING 2</t>
  </si>
  <si>
    <t>TABLE INTERACTIVE GAMING 3</t>
  </si>
  <si>
    <t>TABLE INTERACTIVE GAMING 4</t>
  </si>
  <si>
    <t>TABLE INTERACTIVE GAMING 5</t>
  </si>
  <si>
    <t>(1) Expenditure from interactive gaming is completely sourced from overseas players.</t>
  </si>
  <si>
    <t>TABLE INTERACTIVE GAMING 6</t>
  </si>
  <si>
    <t>TABLE INTERACTIVE GAMING 7</t>
  </si>
  <si>
    <t>TABLE INTERACTIVE GAMING 8</t>
  </si>
  <si>
    <t>TABLE INTERACTIVE GAMING 9</t>
  </si>
  <si>
    <t>TABLE INTERACTIVE GAMING 10</t>
  </si>
  <si>
    <t>TABLE INTERACTIVE GAMING 11</t>
  </si>
  <si>
    <t>(1)NA</t>
  </si>
  <si>
    <t>(3)NA</t>
  </si>
  <si>
    <t>(4)NA</t>
  </si>
  <si>
    <t>(1) Interactive gaming was banned in August 2001.</t>
  </si>
  <si>
    <t>(2) Government revenue from interactive gaming includes both tax and product levies received.</t>
  </si>
  <si>
    <t>(3) Revenue from betting exchanges is no longer recorded in interactive gaming. It is now recorded in wagering.</t>
  </si>
  <si>
    <t>(4) Interactive gaming licensees do not pay tax, from this period on.</t>
  </si>
  <si>
    <t>(5) Tax applies, from this period on.</t>
  </si>
  <si>
    <t>TABLE INTERACTIVE GAMING 12</t>
  </si>
  <si>
    <t>TABLE INTERACTIVE GAMING 13</t>
  </si>
  <si>
    <t>TABLE INTERACTIVE GAMING 14</t>
  </si>
  <si>
    <t>TABLE INTERACTIVE GAMING 15</t>
  </si>
  <si>
    <t>TABLE KENO 1</t>
  </si>
  <si>
    <t>(1) Community keno was previously included in casino turnover.</t>
  </si>
  <si>
    <t>(2) New keno licence commenced 14 April 2012, replacing previous club keno arrangements. New keno game rolled out into a much larger number of venues.</t>
  </si>
  <si>
    <t>TABLE KENO 2</t>
  </si>
  <si>
    <t>TABLE KENO 3</t>
  </si>
  <si>
    <t>TABLE KENO 4</t>
  </si>
  <si>
    <t>TABLE KENO 5</t>
  </si>
  <si>
    <t>E</t>
  </si>
  <si>
    <t>(1) Represents actual keno expenditure, from this period on.</t>
  </si>
  <si>
    <t>(2) Community keno was previously included in casino expenditure.</t>
  </si>
  <si>
    <t>(3) New keno licence commenced 14 April 2012, replacing previous club keno arrangements. New keno game rolled out into a much larger number of venues.</t>
  </si>
  <si>
    <t>E = Estimated data</t>
  </si>
  <si>
    <t>TABLE KENO 6</t>
  </si>
  <si>
    <t>TABLE KENO 7</t>
  </si>
  <si>
    <t>TABLE KENO 8</t>
  </si>
  <si>
    <t>TABLE KENO 9</t>
  </si>
  <si>
    <t>TABLE KENO 10</t>
  </si>
  <si>
    <t>TABLE KENO 11</t>
  </si>
  <si>
    <t>TABLE KENO 12</t>
  </si>
  <si>
    <t>TABLE KENO 13</t>
  </si>
  <si>
    <t>TABLE KENO 14</t>
  </si>
  <si>
    <t>TABLE KENO 15</t>
  </si>
  <si>
    <t>TABLE LOTTERIES 1</t>
  </si>
  <si>
    <t>(8)I</t>
  </si>
  <si>
    <t>(1) Pools data are for gross sales, from this period on.</t>
  </si>
  <si>
    <t>(2) Instant lotteries data are for gross sales, i.e. include agent commission, from this period on.</t>
  </si>
  <si>
    <t>(3) Intralot surrendered licence and ceased trading 31 January 2015.</t>
  </si>
  <si>
    <t>(4) Includes new product "Set for Life", commenced 7 August 2015.</t>
  </si>
  <si>
    <t>(5) Set for Life lottery product introduced in 2015–16.</t>
  </si>
  <si>
    <t>(6) Instant lottery and Lotto figures are under subscription, from this period on.</t>
  </si>
  <si>
    <t>(7) Figure represents net sales, from this period on.</t>
  </si>
  <si>
    <t>(8) Pools was withdrawn from the Australian Lottery Market on 23 June 2018.</t>
  </si>
  <si>
    <t>(9) Includes Mail-order lotteries.</t>
  </si>
  <si>
    <t>TABLE LOTTERIES 2</t>
  </si>
  <si>
    <t>TABLE LOTTERIES 3</t>
  </si>
  <si>
    <t>TABLE LOTTERIES 4</t>
  </si>
  <si>
    <t>TABLE LOTTERIES 5</t>
  </si>
  <si>
    <t>(2)(3)</t>
  </si>
  <si>
    <t>(6)(7)</t>
  </si>
  <si>
    <t>(11)I</t>
  </si>
  <si>
    <t>(1) Instant lottery, Lottery and Lotto expenditure estimated at 40.0%, and Pools expenditure estimated at 50.0%, of turnover (subscriptions), from this period on.</t>
  </si>
  <si>
    <t>(2) Instant lottery, lotteries, and lotto expenditure estimated at 40.0% of turnover, from this period on.</t>
  </si>
  <si>
    <t>(3) Pools expenditure estimated at 50.0% of turnover, from this period on.</t>
  </si>
  <si>
    <t>(4) Lotto data represents sales less prizes and commission, from this period on.</t>
  </si>
  <si>
    <t>(5) Data are for turnover minus prizes won by players, from this period on.</t>
  </si>
  <si>
    <t>(6) Intralot surrendered licence and ceased trading 31 January 2015.</t>
  </si>
  <si>
    <t>(7) Instant lottery data are for turnover minus prizes won by players, from this period on.</t>
  </si>
  <si>
    <t>(8) Includes new product "Set for Life", commenced 7 August 2015.</t>
  </si>
  <si>
    <t>(9) Lotto expenditure estimated at 40.0% of turnover, except for the "Set for Life" product estimated at 36.8% of turnover (introduced in 2015–16).</t>
  </si>
  <si>
    <t>(10) Figure represents net sales, from this period on.</t>
  </si>
  <si>
    <t>(11) Pools was withdrawn from the Australian Lottery Market on 23 June 2018.</t>
  </si>
  <si>
    <t>(12) Includes Mail-order lotteries.</t>
  </si>
  <si>
    <t>TABLE LOTTERIES 6</t>
  </si>
  <si>
    <t>TABLE LOTTERIES 7</t>
  </si>
  <si>
    <t>TABLE LOTTERIES 8</t>
  </si>
  <si>
    <t>TABLE LOTTERIES 9</t>
  </si>
  <si>
    <t>TABLE LOTTERIES 10</t>
  </si>
  <si>
    <t>TABLE LOTTERIES 11</t>
  </si>
  <si>
    <t>(1) Data are for total funding, from this period on.</t>
  </si>
  <si>
    <t>(2) Figure represents net sales, from this period on.</t>
  </si>
  <si>
    <t>(3) Total funding to grant beneficiaries, from this period on.</t>
  </si>
  <si>
    <t>(4) Pools was withdrawn from the Australian Lottery Market on 23 June 2018.</t>
  </si>
  <si>
    <t>(5) Includes Mail-order lotteries.</t>
  </si>
  <si>
    <t>TABLE LOTTERIES 12</t>
  </si>
  <si>
    <t>TABLE LOTTERIES 13</t>
  </si>
  <si>
    <t>TABLE LOTTERIES 14</t>
  </si>
  <si>
    <t>TABLE LOTTERIES 15</t>
  </si>
  <si>
    <t>TABLE MINOR GAMING 1</t>
  </si>
  <si>
    <t>(1)U</t>
  </si>
  <si>
    <t>(1) Reliable figures are no longer available since the introduction of the Charitable and Non-Profit Gaming Act 1999.</t>
  </si>
  <si>
    <t>(2) Turnover and expenditure figures do not include bingo and instant tickets as these data are no longer collected.</t>
  </si>
  <si>
    <t>(3) Data on minor gaming turnover are no longer collected.</t>
  </si>
  <si>
    <t>(4) From 1 September 2008, a licence is no longer required for lotteries where the total prize value does not exceed $5,000.</t>
  </si>
  <si>
    <t>TABLE MINOR GAMING 2</t>
  </si>
  <si>
    <t>TABLE MINOR GAMING 3</t>
  </si>
  <si>
    <t>TABLE MINOR GAMING 4</t>
  </si>
  <si>
    <t>TABLE MINOR GAMING 5</t>
  </si>
  <si>
    <t>(2) Data on minor gaming turnover are no longer collected, and therefore an estimate of expenditure can no longer be made.</t>
  </si>
  <si>
    <t>TABLE MINOR GAMING 6</t>
  </si>
  <si>
    <t>TABLE MINOR GAMING 7</t>
  </si>
  <si>
    <t>TABLE MINOR GAMING 8</t>
  </si>
  <si>
    <t>TABLE MINOR GAMING 9</t>
  </si>
  <si>
    <t>TABLE MINOR GAMING 10</t>
  </si>
  <si>
    <t>TABLE MINOR GAMING 11</t>
  </si>
  <si>
    <t>(2) Minor gaming revenue was incorrectly reported in previous years. No tax is received for minor gaming activities, only income is from application fees.</t>
  </si>
  <si>
    <t>TABLE MINOR GAMING 12</t>
  </si>
  <si>
    <t>TABLE MINOR GAMING 13</t>
  </si>
  <si>
    <t>TABLE MINOR GAMING 14</t>
  </si>
  <si>
    <t>TABLE MINOR GAMING 15</t>
  </si>
  <si>
    <t>TABLE GAMING 1</t>
  </si>
  <si>
    <t>TABLE GAMING 2</t>
  </si>
  <si>
    <t>TABLE GAMING 3</t>
  </si>
  <si>
    <t>TABLE GAMING 4</t>
  </si>
  <si>
    <t>TABLE GAMING 5</t>
  </si>
  <si>
    <t>EI</t>
  </si>
  <si>
    <t>TABLE GAMING 6</t>
  </si>
  <si>
    <t>TABLE GAMING 7</t>
  </si>
  <si>
    <t>TABLE GAMING 8</t>
  </si>
  <si>
    <t>TABLE GAMING 9</t>
  </si>
  <si>
    <t>TABLE GAMING 10</t>
  </si>
  <si>
    <t>TABLE GAMING 11</t>
  </si>
  <si>
    <t>TABLE GAMING 12</t>
  </si>
  <si>
    <t>TABLE GAMING 13</t>
  </si>
  <si>
    <t>TABLE GAMING 14</t>
  </si>
  <si>
    <t>TABLE GAMING 15</t>
  </si>
  <si>
    <t>TABLE WAGERING 1</t>
  </si>
  <si>
    <t>(2)I</t>
  </si>
  <si>
    <t>(7)I</t>
  </si>
  <si>
    <t>(1) Includes Sports Bookmakers, On course, Betting exchange and Totalizator, from this period on.</t>
  </si>
  <si>
    <t>(2) Point of consumption tax introduced and applied from 1 January 2019. This figure only contains data from July 2018 to December 2018, pre point of consumption tax.</t>
  </si>
  <si>
    <t>(3) Total Turnover derived from TAB Limited and NSW Licensed Bookmaker's authorised under Section 16(1) and 19(2) of the Betting and Racing Act 1998.</t>
  </si>
  <si>
    <t>(4) The 2019–20 NT wagering Turnover and Expenditure figures are an estimate of NT residents only. This estimate is provided to avoid double counting given other jurisdictions are now operating under a point of consumption tax arrangement.  In this regard,</t>
  </si>
  <si>
    <t>the 2019–20 figures represent a significant break in time series and comparisons with previous figures are not appropriate.</t>
  </si>
  <si>
    <t>(5) Does not include turnover for wagering operators authorised to conduct betting operations in South Australia.</t>
  </si>
  <si>
    <t>(6) Figure represents Pari-mutuel and Sports bet only. Trackside figure (139.560) not included.</t>
  </si>
  <si>
    <t>(7) NSW Turnover derived from TAB Limited and NSW Licensed Bookmaker's authorised under Section 16(1) and 19(2) of the Betting and Racing Act 1998.</t>
  </si>
  <si>
    <t>(8) For this and previous years, reflects the wagering turnover of Tasmanian licensed providers only.</t>
  </si>
  <si>
    <t>(9) Figure represents Pari-mutuel and Sports bet only. Trackside figure (111.991) not included.</t>
  </si>
  <si>
    <t>TABLE WAGERING 2</t>
  </si>
  <si>
    <t>TABLE WAGERING 3</t>
  </si>
  <si>
    <t>TABLE WAGERING 4</t>
  </si>
  <si>
    <t>TABLE WAGERING 5</t>
  </si>
  <si>
    <t>(3)I</t>
  </si>
  <si>
    <t>(2) Includes expenditure for wagering operators authorised to conduct betting operations in South Australia, from this period on.</t>
  </si>
  <si>
    <t>(3) Point of consumption tax introduced and applied from 1 January 2019. This figure only contains data from July 2018 to December 2018, pre point of consumption tax.</t>
  </si>
  <si>
    <t>(4) Total TAB Limited wagering revenue and net NSW revenue derived from Betting Operators as per section 13A of the Betting Tax Act 2001.</t>
  </si>
  <si>
    <t>(5) The 2019–20 NT wagering Turnover and Expenditure figures are an estimate of NT residents only. This estimate is provided to avoid double counting given other jurisdictions are now operating under a point of consumption tax arrangement.  In this regard,</t>
  </si>
  <si>
    <t>(6) Figure represents Pari-mutuel and Sports bet only. Trackside figure (29.289 ) not included.</t>
  </si>
  <si>
    <t>(7) Net NSW revenue derived from TAB Limited and Betting Operators as per section 13A of the Betting Tax Act 2001.</t>
  </si>
  <si>
    <t>(8) From 2020–21, wagering expenditure reflects wagering by Tasmanian residents with all licensed providers, including those in other jurisdictions. Prior to 2020–21, wagering expenditure reflects wagering with Tasmanian licensed providers only.</t>
  </si>
  <si>
    <t>(9) Figure represents Pari-mutuel and Sports bet only. Trackside figure (23.205) not included.</t>
  </si>
  <si>
    <t>TABLE WAGERING 6</t>
  </si>
  <si>
    <t>TABLE WAGERING 7</t>
  </si>
  <si>
    <t>TABLE WAGERING 8</t>
  </si>
  <si>
    <t>TABLE WAGERING 9</t>
  </si>
  <si>
    <t>TABLE WAGERING 10</t>
  </si>
  <si>
    <t>TABLE WAGERING 11</t>
  </si>
  <si>
    <t>(1)E</t>
  </si>
  <si>
    <t>(4)I</t>
  </si>
  <si>
    <t>(2) Point of consumption tax commenced 1 July 2017.</t>
  </si>
  <si>
    <t>(3) Data unavailable due to introduction of point of consumption tax.</t>
  </si>
  <si>
    <t>(4) Point of consumption tax introduced and applied from 1 Jan 2019. This figure only contains data from July 2018 to December 2018, pre point of consumption tax.</t>
  </si>
  <si>
    <t>(5) Includes all government revenue collected between 1 July 2018 to 30 June 2019, but excludes point of consumption tax revenue, which was introduced on 1 January 2019.</t>
  </si>
  <si>
    <t>(6) Government revenue derived from TAB Limited, and Betting Operators obligated to pay the point of consumption tax from NSW bets, under Part 3, 4 and 5 for the Betting Tax Act 2001.</t>
  </si>
  <si>
    <t>(7) First available full year data for point of consumption tax.</t>
  </si>
  <si>
    <t>(8) Point of consumption tax commenced from 1 January 2020. As paid monthly in arrears, only the first five months of revenue is shown.</t>
  </si>
  <si>
    <t>(9) Figure represents Pari-mutuel and Sports bet only. Trackside figure (2.343) not included.</t>
  </si>
  <si>
    <t>(10) Government revenue derived from TAB Limited's betting tax under Part 2 &amp; 3 of the Betting Tax Act 2001 and Betting Operators point of consumption tax on NSW bets, under Part 4 of the Betting Tax Act 2001.</t>
  </si>
  <si>
    <t>(11) Figure represents Pari-mutuel and Sports bet only. Trackside figure (1.856) not included.</t>
  </si>
  <si>
    <t>TABLE WAGERING 12</t>
  </si>
  <si>
    <t>TABLE WAGERING 13</t>
  </si>
  <si>
    <t>TABLE WAGERING 14</t>
  </si>
  <si>
    <t>TABLE WAGERING 15</t>
  </si>
  <si>
    <t>TABLE TOTAL 1</t>
  </si>
  <si>
    <t>TABLE TOTAL 2</t>
  </si>
  <si>
    <t>TABLE TOTAL 3</t>
  </si>
  <si>
    <t>TABLE TOTAL 4</t>
  </si>
  <si>
    <t>TABLE TOTAL 5</t>
  </si>
  <si>
    <t>TABLE TOTAL 6</t>
  </si>
  <si>
    <t>TABLE TOTAL 7</t>
  </si>
  <si>
    <t>TABLE TOTAL 8</t>
  </si>
  <si>
    <t>TABLE TOTAL 9</t>
  </si>
  <si>
    <t>TABLE TOTAL 11</t>
  </si>
  <si>
    <t>TABLE TOTAL 12</t>
  </si>
  <si>
    <t>TABLE TOTAL 13</t>
  </si>
  <si>
    <t>TABLE TOTAL 14</t>
  </si>
  <si>
    <t>TABLE TOTAL 16</t>
  </si>
  <si>
    <t>GAMING MACHINES OPERATING AS AT 30 JUNE</t>
  </si>
  <si>
    <t>NUMBER</t>
  </si>
  <si>
    <t>(1)R</t>
  </si>
  <si>
    <t>R</t>
  </si>
  <si>
    <t>These data should be read in conjunction with the explanatory notes.</t>
  </si>
  <si>
    <t>(1) Includes 327 machines that were temporarily decommissioned for the last two months of this period.</t>
  </si>
  <si>
    <t>R = Revised data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</si>
</sst>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_ ;\-###,###,###,###,##0.000_ ;??\-??_ "/>
    <numFmt numFmtId="165" formatCode="###,###,###,###,##0.00_ ;\-###,###,###,###,##0.00_ ;??\-??_ "/>
    <numFmt numFmtId="166" formatCode="_(* #,##0_);_(* \(#,##0\);_(* &quot;-&quot;_);_(@_)"/>
  </numFmts>
  <fonts count="14" x14ac:knownFonts="1">
    <font>
      <sz val="10"/>
      <color rgb="FF000000"/>
      <name val="Arial"/>
    </font>
    <font>
      <b/>
      <sz val="14"/>
      <color rgb="FF000000"/>
      <name val="Arial"/>
    </font>
    <font>
      <sz val="9"/>
      <color rgb="FF000000"/>
      <name val="Arial"/>
    </font>
    <font>
      <u/>
      <sz val="9"/>
      <color theme="10"/>
      <name val="Arial"/>
    </font>
    <font>
      <b/>
      <sz val="9"/>
      <color rgb="FF000000"/>
      <name val="Arial"/>
    </font>
    <font>
      <u/>
      <sz val="10"/>
      <color theme="10"/>
      <name val="Arial"/>
    </font>
    <font>
      <b/>
      <u/>
      <sz val="12"/>
      <color rgb="FF000000"/>
      <name val="Arial"/>
    </font>
    <font>
      <b/>
      <sz val="12"/>
      <color rgb="FF000000"/>
      <name val="Arial"/>
    </font>
    <font>
      <i/>
      <u/>
      <sz val="8"/>
      <color theme="10"/>
      <name val="Arial"/>
    </font>
    <font>
      <sz val="8"/>
      <color rgb="FF000000"/>
      <name val="Arial"/>
    </font>
    <font>
      <b/>
      <sz val="10"/>
      <color rgb="FF000000"/>
      <name val="Arial"/>
    </font>
    <font>
      <i/>
      <sz val="8"/>
      <color rgb="FF000000"/>
      <name val="Arial"/>
    </font>
    <font>
      <sz val="9"/>
      <name val="Arial"/>
      <family val="2"/>
    </font>
    <font>
      <i/>
      <sz val="9"/>
      <name val="Arial"/>
      <family val="2"/>
    </font>
  </fonts>
  <fills count="3">
    <fill>
      <patternFill patternType="none"/>
    </fill>
    <fill>
      <patternFill patternType="gray125"/>
    </fill>
    <fill>
      <patternFill patternType="solid">
        <fgColor rgb="FF909090"/>
      </patternFill>
    </fill>
  </fills>
  <borders count="3">
    <border>
      <left/>
      <right/>
      <top/>
      <bottom/>
      <diagonal/>
    </border>
    <border>
      <left/>
      <right/>
      <top style="medium">
        <color rgb="FF000000"/>
      </top>
      <bottom style="medium">
        <color rgb="FF000000"/>
      </bottom>
      <diagonal/>
    </border>
    <border>
      <left/>
      <right/>
      <top/>
      <bottom style="medium">
        <color rgb="FF000000"/>
      </bottom>
      <diagonal/>
    </border>
  </borders>
  <cellStyleXfs count="1">
    <xf numFmtId="0" fontId="0" fillId="0" borderId="0"/>
  </cellStyleXfs>
  <cellXfs count="28">
    <xf numFmtId="0" fontId="0" fillId="0" borderId="0" xfId="0"/>
    <xf numFmtId="0" fontId="1" fillId="0" borderId="0" xfId="0" applyFont="1"/>
    <xf numFmtId="0" fontId="2" fillId="0" borderId="0" xfId="0" applyFont="1"/>
    <xf numFmtId="0" fontId="3" fillId="0" borderId="0" xfId="0" applyFont="1"/>
    <xf numFmtId="0" fontId="4" fillId="0" borderId="0" xfId="0" applyFont="1"/>
    <xf numFmtId="0" fontId="5" fillId="0" borderId="0" xfId="0" applyFont="1"/>
    <xf numFmtId="0" fontId="6" fillId="0" borderId="0" xfId="0" applyFont="1"/>
    <xf numFmtId="0" fontId="7" fillId="0" borderId="0" xfId="0" applyFont="1"/>
    <xf numFmtId="0" fontId="8" fillId="0" borderId="0" xfId="0" applyFont="1"/>
    <xf numFmtId="164" fontId="0" fillId="0" borderId="0" xfId="0" applyNumberFormat="1"/>
    <xf numFmtId="0" fontId="9" fillId="0" borderId="0" xfId="0" applyFont="1" applyAlignment="1">
      <alignment horizontal="center" vertical="center"/>
    </xf>
    <xf numFmtId="0" fontId="10" fillId="0" borderId="1" xfId="0" applyFont="1" applyBorder="1" applyAlignment="1">
      <alignment horizontal="center" vertical="center" wrapText="1"/>
    </xf>
    <xf numFmtId="0" fontId="10" fillId="0" borderId="0" xfId="0" applyFont="1"/>
    <xf numFmtId="164" fontId="0" fillId="0" borderId="2" xfId="0" applyNumberFormat="1" applyBorder="1"/>
    <xf numFmtId="0" fontId="9" fillId="0" borderId="2" xfId="0" applyFont="1" applyBorder="1" applyAlignment="1">
      <alignment horizontal="center" vertical="center"/>
    </xf>
    <xf numFmtId="0" fontId="10" fillId="0" borderId="2" xfId="0" applyFont="1" applyBorder="1"/>
    <xf numFmtId="0" fontId="9" fillId="0" borderId="0" xfId="0" applyFont="1"/>
    <xf numFmtId="0" fontId="11" fillId="0" borderId="0" xfId="0" applyFont="1"/>
    <xf numFmtId="165" fontId="0" fillId="0" borderId="0" xfId="0" applyNumberFormat="1"/>
    <xf numFmtId="165" fontId="0" fillId="0" borderId="2" xfId="0" applyNumberFormat="1" applyBorder="1"/>
    <xf numFmtId="166" fontId="0" fillId="0" borderId="0" xfId="0" applyNumberFormat="1"/>
    <xf numFmtId="166" fontId="0" fillId="0" borderId="2" xfId="0" applyNumberFormat="1" applyBorder="1"/>
    <xf numFmtId="0" fontId="2" fillId="0" borderId="0" xfId="0" applyFont="1" applyAlignment="1">
      <alignment wrapText="1"/>
    </xf>
    <xf numFmtId="0" fontId="2" fillId="0" borderId="0" xfId="0" applyFont="1"/>
    <xf numFmtId="0" fontId="0" fillId="0" borderId="0" xfId="0"/>
    <xf numFmtId="0" fontId="7" fillId="0" borderId="0" xfId="0" applyFont="1" applyAlignment="1">
      <alignment horizontal="center" vertical="center" wrapText="1"/>
    </xf>
    <xf numFmtId="0" fontId="10" fillId="2" borderId="1" xfId="0" applyFont="1" applyFill="1" applyBorder="1" applyAlignment="1">
      <alignment horizontal="center" vertical="center" wrapText="1"/>
    </xf>
    <xf numFmtId="0" fontId="10" fillId="0" borderId="1"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17" Type="http://schemas.openxmlformats.org/officeDocument/2006/relationships/worksheet" Target="worksheets/sheet117.xml"/><Relationship Id="rId21" Type="http://schemas.openxmlformats.org/officeDocument/2006/relationships/worksheet" Target="worksheets/sheet21.xml"/><Relationship Id="rId42" Type="http://schemas.openxmlformats.org/officeDocument/2006/relationships/worksheet" Target="worksheets/sheet42.xml"/><Relationship Id="rId63" Type="http://schemas.openxmlformats.org/officeDocument/2006/relationships/worksheet" Target="worksheets/sheet63.xml"/><Relationship Id="rId84" Type="http://schemas.openxmlformats.org/officeDocument/2006/relationships/worksheet" Target="worksheets/sheet84.xml"/><Relationship Id="rId138" Type="http://schemas.openxmlformats.org/officeDocument/2006/relationships/styles" Target="styles.xml"/><Relationship Id="rId16" Type="http://schemas.openxmlformats.org/officeDocument/2006/relationships/worksheet" Target="worksheets/sheet16.xml"/><Relationship Id="rId107" Type="http://schemas.openxmlformats.org/officeDocument/2006/relationships/worksheet" Target="worksheets/sheet107.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102" Type="http://schemas.openxmlformats.org/officeDocument/2006/relationships/worksheet" Target="worksheets/sheet102.xml"/><Relationship Id="rId123" Type="http://schemas.openxmlformats.org/officeDocument/2006/relationships/worksheet" Target="worksheets/sheet123.xml"/><Relationship Id="rId128" Type="http://schemas.openxmlformats.org/officeDocument/2006/relationships/worksheet" Target="worksheets/sheet128.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113" Type="http://schemas.openxmlformats.org/officeDocument/2006/relationships/worksheet" Target="worksheets/sheet113.xml"/><Relationship Id="rId118" Type="http://schemas.openxmlformats.org/officeDocument/2006/relationships/worksheet" Target="worksheets/sheet118.xml"/><Relationship Id="rId134" Type="http://schemas.openxmlformats.org/officeDocument/2006/relationships/worksheet" Target="worksheets/sheet134.xml"/><Relationship Id="rId139" Type="http://schemas.openxmlformats.org/officeDocument/2006/relationships/sharedStrings" Target="sharedStrings.xml"/><Relationship Id="rId80" Type="http://schemas.openxmlformats.org/officeDocument/2006/relationships/worksheet" Target="worksheets/sheet80.xml"/><Relationship Id="rId85" Type="http://schemas.openxmlformats.org/officeDocument/2006/relationships/worksheet" Target="worksheets/sheet85.xml"/><Relationship Id="rId12" Type="http://schemas.openxmlformats.org/officeDocument/2006/relationships/worksheet" Target="worksheets/sheet12.xml"/><Relationship Id="rId17" Type="http://schemas.openxmlformats.org/officeDocument/2006/relationships/worksheet" Target="worksheets/sheet17.xml"/><Relationship Id="rId33" Type="http://schemas.openxmlformats.org/officeDocument/2006/relationships/worksheet" Target="worksheets/sheet33.xml"/><Relationship Id="rId38" Type="http://schemas.openxmlformats.org/officeDocument/2006/relationships/worksheet" Target="worksheets/sheet38.xml"/><Relationship Id="rId59" Type="http://schemas.openxmlformats.org/officeDocument/2006/relationships/worksheet" Target="worksheets/sheet59.xml"/><Relationship Id="rId103" Type="http://schemas.openxmlformats.org/officeDocument/2006/relationships/worksheet" Target="worksheets/sheet103.xml"/><Relationship Id="rId108" Type="http://schemas.openxmlformats.org/officeDocument/2006/relationships/worksheet" Target="worksheets/sheet108.xml"/><Relationship Id="rId124" Type="http://schemas.openxmlformats.org/officeDocument/2006/relationships/worksheet" Target="worksheets/sheet124.xml"/><Relationship Id="rId129" Type="http://schemas.openxmlformats.org/officeDocument/2006/relationships/worksheet" Target="worksheets/sheet129.xml"/><Relationship Id="rId54" Type="http://schemas.openxmlformats.org/officeDocument/2006/relationships/worksheet" Target="worksheets/sheet54.xml"/><Relationship Id="rId70" Type="http://schemas.openxmlformats.org/officeDocument/2006/relationships/worksheet" Target="worksheets/sheet70.xml"/><Relationship Id="rId75" Type="http://schemas.openxmlformats.org/officeDocument/2006/relationships/worksheet" Target="worksheets/sheet75.xml"/><Relationship Id="rId91" Type="http://schemas.openxmlformats.org/officeDocument/2006/relationships/worksheet" Target="worksheets/sheet91.xml"/><Relationship Id="rId96" Type="http://schemas.openxmlformats.org/officeDocument/2006/relationships/worksheet" Target="worksheets/sheet96.xml"/><Relationship Id="rId14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23" Type="http://schemas.openxmlformats.org/officeDocument/2006/relationships/worksheet" Target="worksheets/sheet23.xml"/><Relationship Id="rId28" Type="http://schemas.openxmlformats.org/officeDocument/2006/relationships/worksheet" Target="worksheets/sheet28.xml"/><Relationship Id="rId49" Type="http://schemas.openxmlformats.org/officeDocument/2006/relationships/worksheet" Target="worksheets/sheet49.xml"/><Relationship Id="rId114" Type="http://schemas.openxmlformats.org/officeDocument/2006/relationships/worksheet" Target="worksheets/sheet114.xml"/><Relationship Id="rId119" Type="http://schemas.openxmlformats.org/officeDocument/2006/relationships/worksheet" Target="worksheets/sheet119.xml"/><Relationship Id="rId44" Type="http://schemas.openxmlformats.org/officeDocument/2006/relationships/worksheet" Target="worksheets/sheet44.xml"/><Relationship Id="rId60" Type="http://schemas.openxmlformats.org/officeDocument/2006/relationships/worksheet" Target="worksheets/sheet60.xml"/><Relationship Id="rId65" Type="http://schemas.openxmlformats.org/officeDocument/2006/relationships/worksheet" Target="worksheets/sheet65.xml"/><Relationship Id="rId81" Type="http://schemas.openxmlformats.org/officeDocument/2006/relationships/worksheet" Target="worksheets/sheet81.xml"/><Relationship Id="rId86" Type="http://schemas.openxmlformats.org/officeDocument/2006/relationships/worksheet" Target="worksheets/sheet86.xml"/><Relationship Id="rId130" Type="http://schemas.openxmlformats.org/officeDocument/2006/relationships/worksheet" Target="worksheets/sheet130.xml"/><Relationship Id="rId135" Type="http://schemas.openxmlformats.org/officeDocument/2006/relationships/worksheet" Target="worksheets/sheet135.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109" Type="http://schemas.openxmlformats.org/officeDocument/2006/relationships/worksheet" Target="worksheets/sheet10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worksheet" Target="worksheets/sheet104.xml"/><Relationship Id="rId120" Type="http://schemas.openxmlformats.org/officeDocument/2006/relationships/worksheet" Target="worksheets/sheet120.xml"/><Relationship Id="rId125" Type="http://schemas.openxmlformats.org/officeDocument/2006/relationships/worksheet" Target="worksheets/sheet125.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110" Type="http://schemas.openxmlformats.org/officeDocument/2006/relationships/worksheet" Target="worksheets/sheet110.xml"/><Relationship Id="rId115" Type="http://schemas.openxmlformats.org/officeDocument/2006/relationships/worksheet" Target="worksheets/sheet115.xml"/><Relationship Id="rId131" Type="http://schemas.openxmlformats.org/officeDocument/2006/relationships/worksheet" Target="worksheets/sheet131.xml"/><Relationship Id="rId136" Type="http://schemas.openxmlformats.org/officeDocument/2006/relationships/worksheet" Target="worksheets/sheet136.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worksheet" Target="worksheets/sheet105.xml"/><Relationship Id="rId126" Type="http://schemas.openxmlformats.org/officeDocument/2006/relationships/worksheet" Target="worksheets/sheet126.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worksheet" Target="worksheets/sheet98.xml"/><Relationship Id="rId121" Type="http://schemas.openxmlformats.org/officeDocument/2006/relationships/worksheet" Target="worksheets/sheet121.xml"/><Relationship Id="rId3" Type="http://schemas.openxmlformats.org/officeDocument/2006/relationships/worksheet" Target="worksheets/sheet3.xml"/><Relationship Id="rId25" Type="http://schemas.openxmlformats.org/officeDocument/2006/relationships/worksheet" Target="worksheets/sheet25.xml"/><Relationship Id="rId46" Type="http://schemas.openxmlformats.org/officeDocument/2006/relationships/worksheet" Target="worksheets/sheet46.xml"/><Relationship Id="rId67" Type="http://schemas.openxmlformats.org/officeDocument/2006/relationships/worksheet" Target="worksheets/sheet67.xml"/><Relationship Id="rId116" Type="http://schemas.openxmlformats.org/officeDocument/2006/relationships/worksheet" Target="worksheets/sheet116.xml"/><Relationship Id="rId137" Type="http://schemas.openxmlformats.org/officeDocument/2006/relationships/theme" Target="theme/theme1.xml"/><Relationship Id="rId20" Type="http://schemas.openxmlformats.org/officeDocument/2006/relationships/worksheet" Target="worksheets/sheet20.xml"/><Relationship Id="rId41" Type="http://schemas.openxmlformats.org/officeDocument/2006/relationships/worksheet" Target="worksheets/sheet41.xml"/><Relationship Id="rId62" Type="http://schemas.openxmlformats.org/officeDocument/2006/relationships/worksheet" Target="worksheets/sheet62.xml"/><Relationship Id="rId83" Type="http://schemas.openxmlformats.org/officeDocument/2006/relationships/worksheet" Target="worksheets/sheet83.xml"/><Relationship Id="rId88" Type="http://schemas.openxmlformats.org/officeDocument/2006/relationships/worksheet" Target="worksheets/sheet88.xml"/><Relationship Id="rId111" Type="http://schemas.openxmlformats.org/officeDocument/2006/relationships/worksheet" Target="worksheets/sheet111.xml"/><Relationship Id="rId132" Type="http://schemas.openxmlformats.org/officeDocument/2006/relationships/worksheet" Target="worksheets/sheet132.xml"/><Relationship Id="rId15" Type="http://schemas.openxmlformats.org/officeDocument/2006/relationships/worksheet" Target="worksheets/sheet15.xml"/><Relationship Id="rId36" Type="http://schemas.openxmlformats.org/officeDocument/2006/relationships/worksheet" Target="worksheets/sheet36.xml"/><Relationship Id="rId57" Type="http://schemas.openxmlformats.org/officeDocument/2006/relationships/worksheet" Target="worksheets/sheet57.xml"/><Relationship Id="rId106" Type="http://schemas.openxmlformats.org/officeDocument/2006/relationships/worksheet" Target="worksheets/sheet106.xml"/><Relationship Id="rId127" Type="http://schemas.openxmlformats.org/officeDocument/2006/relationships/worksheet" Target="worksheets/sheet127.xml"/><Relationship Id="rId10" Type="http://schemas.openxmlformats.org/officeDocument/2006/relationships/worksheet" Target="worksheets/sheet10.xml"/><Relationship Id="rId31" Type="http://schemas.openxmlformats.org/officeDocument/2006/relationships/worksheet" Target="worksheets/sheet31.xml"/><Relationship Id="rId52" Type="http://schemas.openxmlformats.org/officeDocument/2006/relationships/worksheet" Target="worksheets/sheet52.xml"/><Relationship Id="rId73" Type="http://schemas.openxmlformats.org/officeDocument/2006/relationships/worksheet" Target="worksheets/sheet73.xml"/><Relationship Id="rId78" Type="http://schemas.openxmlformats.org/officeDocument/2006/relationships/worksheet" Target="worksheets/sheet78.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122" Type="http://schemas.openxmlformats.org/officeDocument/2006/relationships/worksheet" Target="worksheets/sheet122.xml"/><Relationship Id="rId4" Type="http://schemas.openxmlformats.org/officeDocument/2006/relationships/worksheet" Target="worksheets/sheet4.xml"/><Relationship Id="rId9" Type="http://schemas.openxmlformats.org/officeDocument/2006/relationships/worksheet" Target="worksheets/sheet9.xml"/><Relationship Id="rId26" Type="http://schemas.openxmlformats.org/officeDocument/2006/relationships/worksheet" Target="worksheets/sheet26.xml"/><Relationship Id="rId47" Type="http://schemas.openxmlformats.org/officeDocument/2006/relationships/worksheet" Target="worksheets/sheet47.xml"/><Relationship Id="rId68" Type="http://schemas.openxmlformats.org/officeDocument/2006/relationships/worksheet" Target="worksheets/sheet68.xml"/><Relationship Id="rId89" Type="http://schemas.openxmlformats.org/officeDocument/2006/relationships/worksheet" Target="worksheets/sheet89.xml"/><Relationship Id="rId112" Type="http://schemas.openxmlformats.org/officeDocument/2006/relationships/worksheet" Target="worksheets/sheet112.xml"/><Relationship Id="rId133" Type="http://schemas.openxmlformats.org/officeDocument/2006/relationships/worksheet" Target="worksheets/sheet13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28</xdr:row>
      <xdr:rowOff>0</xdr:rowOff>
    </xdr:from>
    <xdr:ext cx="981000" cy="361800"/>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creativecommons.org/licenses/by/4.0/" TargetMode="External"/><Relationship Id="rId1" Type="http://schemas.openxmlformats.org/officeDocument/2006/relationships/hyperlink" Target="https://www.qgso.qld.gov.a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36"/>
  <sheetViews>
    <sheetView showGridLines="0" tabSelected="1" workbookViewId="0"/>
  </sheetViews>
  <sheetFormatPr defaultColWidth="11.42578125" defaultRowHeight="12.75" x14ac:dyDescent="0.2"/>
  <cols>
    <col min="1" max="1" width="14.7109375" customWidth="1"/>
    <col min="2" max="2" width="12.5703125" customWidth="1"/>
    <col min="3" max="3" width="14.7109375" customWidth="1"/>
  </cols>
  <sheetData>
    <row r="1" spans="1:4" ht="18" customHeight="1" x14ac:dyDescent="0.25">
      <c r="A1" s="1" t="s">
        <v>0</v>
      </c>
      <c r="B1" s="1"/>
      <c r="C1" s="1"/>
      <c r="D1" s="1"/>
    </row>
    <row r="2" spans="1:4" ht="18" customHeight="1" x14ac:dyDescent="0.25">
      <c r="A2" s="1" t="s">
        <v>1</v>
      </c>
      <c r="B2" s="1"/>
      <c r="C2" s="1"/>
      <c r="D2" s="1"/>
    </row>
    <row r="3" spans="1:4" ht="18" customHeight="1" x14ac:dyDescent="0.25">
      <c r="A3" s="1" t="s">
        <v>2</v>
      </c>
      <c r="B3" s="1"/>
      <c r="C3" s="1"/>
      <c r="D3" s="1"/>
    </row>
    <row r="4" spans="1:4" ht="15" customHeight="1" x14ac:dyDescent="0.2">
      <c r="A4" s="2"/>
      <c r="B4" s="2"/>
      <c r="C4" s="2"/>
      <c r="D4" s="2"/>
    </row>
    <row r="5" spans="1:4" ht="15" customHeight="1" x14ac:dyDescent="0.2">
      <c r="A5" s="2" t="s">
        <v>3</v>
      </c>
      <c r="B5" s="2"/>
      <c r="C5" s="2"/>
      <c r="D5" s="2"/>
    </row>
    <row r="6" spans="1:4" ht="15" customHeight="1" x14ac:dyDescent="0.2">
      <c r="A6" s="2"/>
      <c r="B6" s="2"/>
      <c r="C6" s="2"/>
      <c r="D6" s="2"/>
    </row>
    <row r="7" spans="1:4" ht="15" customHeight="1" x14ac:dyDescent="0.2">
      <c r="A7" s="2" t="s">
        <v>4</v>
      </c>
      <c r="B7" s="2"/>
      <c r="C7" s="2"/>
      <c r="D7" s="2"/>
    </row>
    <row r="8" spans="1:4" ht="15" customHeight="1" x14ac:dyDescent="0.2">
      <c r="A8" s="2" t="s">
        <v>5</v>
      </c>
      <c r="B8" s="2"/>
      <c r="C8" s="2"/>
      <c r="D8" s="2"/>
    </row>
    <row r="9" spans="1:4" ht="15" customHeight="1" x14ac:dyDescent="0.2">
      <c r="A9" s="2"/>
      <c r="B9" s="2"/>
      <c r="C9" s="2"/>
      <c r="D9" s="2"/>
    </row>
    <row r="10" spans="1:4" ht="15" customHeight="1" x14ac:dyDescent="0.2">
      <c r="A10" s="2" t="s">
        <v>6</v>
      </c>
      <c r="B10" s="2"/>
      <c r="C10" s="2"/>
      <c r="D10" s="2"/>
    </row>
    <row r="11" spans="1:4" ht="15" customHeight="1" x14ac:dyDescent="0.2">
      <c r="A11" s="2"/>
      <c r="B11" s="2"/>
      <c r="C11" s="2"/>
      <c r="D11" s="2"/>
    </row>
    <row r="12" spans="1:4" ht="15" customHeight="1" x14ac:dyDescent="0.2">
      <c r="A12" s="2" t="s">
        <v>7</v>
      </c>
      <c r="B12" s="2"/>
      <c r="C12" s="2"/>
      <c r="D12" s="2"/>
    </row>
    <row r="13" spans="1:4" ht="15" customHeight="1" x14ac:dyDescent="0.2">
      <c r="A13" s="3" t="s">
        <v>20</v>
      </c>
      <c r="B13" s="2"/>
      <c r="C13" s="2"/>
      <c r="D13" s="2"/>
    </row>
    <row r="14" spans="1:4" ht="15" customHeight="1" x14ac:dyDescent="0.2">
      <c r="A14" s="2"/>
      <c r="B14" s="2"/>
      <c r="C14" s="2"/>
      <c r="D14" s="2"/>
    </row>
    <row r="15" spans="1:4" ht="15" customHeight="1" x14ac:dyDescent="0.2">
      <c r="A15" s="2" t="s">
        <v>8</v>
      </c>
      <c r="B15" s="2"/>
      <c r="C15" s="2"/>
      <c r="D15" s="2"/>
    </row>
    <row r="16" spans="1:4" ht="15" customHeight="1" x14ac:dyDescent="0.2">
      <c r="A16" s="2"/>
      <c r="B16" s="2"/>
      <c r="C16" s="2"/>
      <c r="D16" s="2"/>
    </row>
    <row r="17" spans="1:8" ht="15" customHeight="1" x14ac:dyDescent="0.2">
      <c r="A17" s="4" t="s">
        <v>9</v>
      </c>
      <c r="B17" s="4"/>
      <c r="C17" s="4"/>
      <c r="D17" s="4"/>
    </row>
    <row r="18" spans="1:8" ht="15" customHeight="1" x14ac:dyDescent="0.2">
      <c r="A18" s="2"/>
      <c r="B18" s="2"/>
      <c r="C18" s="2"/>
      <c r="D18" s="2"/>
    </row>
    <row r="19" spans="1:8" ht="28.5" customHeight="1" x14ac:dyDescent="0.2">
      <c r="A19" s="22" t="s">
        <v>10</v>
      </c>
      <c r="B19" s="23"/>
      <c r="C19" s="23"/>
      <c r="D19" s="23"/>
      <c r="E19" s="24"/>
      <c r="F19" s="24"/>
      <c r="G19" s="24"/>
      <c r="H19" s="24"/>
    </row>
    <row r="20" spans="1:8" ht="15" customHeight="1" x14ac:dyDescent="0.2">
      <c r="A20" s="2"/>
      <c r="B20" s="2"/>
      <c r="C20" s="2"/>
      <c r="D20" s="2"/>
    </row>
    <row r="21" spans="1:8" ht="15" customHeight="1" x14ac:dyDescent="0.2">
      <c r="A21" s="2" t="s">
        <v>11</v>
      </c>
      <c r="B21" s="2"/>
      <c r="C21" s="2"/>
      <c r="D21" s="2"/>
    </row>
    <row r="22" spans="1:8" ht="15" customHeight="1" x14ac:dyDescent="0.2">
      <c r="A22" s="2"/>
      <c r="B22" s="2"/>
      <c r="C22" s="2"/>
      <c r="D22" s="2"/>
    </row>
    <row r="23" spans="1:8" ht="42" customHeight="1" x14ac:dyDescent="0.2">
      <c r="A23" s="22" t="s">
        <v>12</v>
      </c>
      <c r="B23" s="23"/>
      <c r="C23" s="23"/>
      <c r="D23" s="23"/>
      <c r="E23" s="24"/>
      <c r="F23" s="24"/>
      <c r="G23" s="24"/>
      <c r="H23" s="24"/>
    </row>
    <row r="24" spans="1:8" ht="15" customHeight="1" x14ac:dyDescent="0.2">
      <c r="A24" s="2"/>
      <c r="B24" s="2"/>
      <c r="C24" s="2"/>
      <c r="D24" s="2"/>
    </row>
    <row r="25" spans="1:8" ht="15" customHeight="1" x14ac:dyDescent="0.2">
      <c r="A25" s="4" t="s">
        <v>13</v>
      </c>
      <c r="B25" s="4"/>
      <c r="C25" s="4"/>
      <c r="D25" s="4"/>
    </row>
    <row r="26" spans="1:8" ht="15" customHeight="1" x14ac:dyDescent="0.2">
      <c r="A26" s="2"/>
      <c r="B26" s="2"/>
      <c r="C26" s="2"/>
      <c r="D26" s="2"/>
    </row>
    <row r="27" spans="1:8" ht="28.5" customHeight="1" x14ac:dyDescent="0.2">
      <c r="A27" s="22" t="s">
        <v>14</v>
      </c>
      <c r="B27" s="23"/>
      <c r="C27" s="23"/>
      <c r="D27" s="23"/>
      <c r="E27" s="24"/>
      <c r="F27" s="24"/>
      <c r="G27" s="24"/>
      <c r="H27" s="24"/>
    </row>
    <row r="28" spans="1:8" ht="15" customHeight="1" x14ac:dyDescent="0.2">
      <c r="A28" s="2"/>
      <c r="B28" s="2"/>
      <c r="C28" s="2"/>
      <c r="D28" s="2"/>
    </row>
    <row r="29" spans="1:8" ht="15" customHeight="1" x14ac:dyDescent="0.2">
      <c r="A29" s="2"/>
      <c r="B29" s="2"/>
      <c r="C29" s="2"/>
      <c r="D29" s="2"/>
    </row>
    <row r="30" spans="1:8" ht="15" customHeight="1" x14ac:dyDescent="0.2">
      <c r="A30" s="2"/>
      <c r="B30" s="2" t="s">
        <v>15</v>
      </c>
      <c r="C30" s="2"/>
      <c r="D30" s="2"/>
    </row>
    <row r="31" spans="1:8" ht="15" customHeight="1" x14ac:dyDescent="0.2">
      <c r="A31" s="2"/>
      <c r="B31" s="2"/>
      <c r="C31" s="2"/>
      <c r="D31" s="2"/>
    </row>
    <row r="32" spans="1:8" ht="15" customHeight="1" x14ac:dyDescent="0.2">
      <c r="A32" s="2"/>
      <c r="B32" s="2"/>
      <c r="C32" s="2"/>
      <c r="D32" s="2"/>
    </row>
    <row r="33" spans="1:4" ht="15" customHeight="1" x14ac:dyDescent="0.2">
      <c r="A33" s="2" t="s">
        <v>16</v>
      </c>
      <c r="B33" s="2"/>
      <c r="C33" s="3" t="s">
        <v>17</v>
      </c>
      <c r="D33" s="2"/>
    </row>
    <row r="34" spans="1:4" ht="15" customHeight="1" x14ac:dyDescent="0.2">
      <c r="A34" s="2"/>
      <c r="B34" s="2"/>
      <c r="C34" s="2"/>
      <c r="D34" s="2"/>
    </row>
    <row r="35" spans="1:4" ht="15" customHeight="1" x14ac:dyDescent="0.2">
      <c r="A35" s="2" t="s">
        <v>18</v>
      </c>
      <c r="B35" s="2"/>
      <c r="C35" s="2"/>
      <c r="D35" s="2"/>
    </row>
    <row r="36" spans="1:4" ht="15" customHeight="1" x14ac:dyDescent="0.2">
      <c r="A36" s="2" t="s">
        <v>19</v>
      </c>
      <c r="B36" s="2"/>
      <c r="C36" s="2"/>
      <c r="D36" s="2"/>
    </row>
  </sheetData>
  <mergeCells count="3">
    <mergeCell ref="A19:H19"/>
    <mergeCell ref="A23:H23"/>
    <mergeCell ref="A27:H27"/>
  </mergeCells>
  <hyperlinks>
    <hyperlink ref="A13" r:id="rId1" xr:uid="{00000000-0004-0000-0000-000000000000}"/>
    <hyperlink ref="C33" r:id="rId2" xr:uid="{00000000-0004-0000-0000-000001000000}"/>
  </hyperlinks>
  <pageMargins left="0.7" right="0.7" top="0.75" bottom="0.75" header="0.3" footer="0.3"/>
  <pageSetup paperSize="9" orientation="portrait" horizontalDpi="300" verticalDpi="300"/>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S42"/>
  <sheetViews>
    <sheetView workbookViewId="0"/>
  </sheetViews>
  <sheetFormatPr defaultColWidth="11.42578125" defaultRowHeight="12.75" x14ac:dyDescent="0.2"/>
  <cols>
    <col min="1" max="2" width="12.7109375" customWidth="1"/>
    <col min="3" max="3" width="4.42578125" customWidth="1"/>
    <col min="4" max="4" width="12.7109375" customWidth="1"/>
    <col min="5" max="5" width="4.42578125" customWidth="1"/>
    <col min="6" max="6" width="12.7109375" customWidth="1"/>
    <col min="7" max="7" width="4.42578125" customWidth="1"/>
    <col min="8" max="8" width="12.7109375" customWidth="1"/>
    <col min="9" max="9" width="4.42578125" customWidth="1"/>
    <col min="10" max="10" width="12.7109375" customWidth="1"/>
    <col min="11" max="11" width="4.42578125" customWidth="1"/>
    <col min="12" max="12" width="12.7109375" customWidth="1"/>
    <col min="13" max="13" width="4.42578125" customWidth="1"/>
    <col min="14" max="14" width="12.7109375" customWidth="1"/>
    <col min="15" max="15" width="4.42578125" customWidth="1"/>
    <col min="16" max="16" width="12.7109375" customWidth="1"/>
    <col min="17" max="17" width="4.42578125" customWidth="1"/>
    <col min="18" max="18" width="12.7109375" customWidth="1"/>
    <col min="19" max="19" width="4.42578125" customWidth="1"/>
  </cols>
  <sheetData>
    <row r="1" spans="1:19" x14ac:dyDescent="0.2">
      <c r="A1" s="8" t="str">
        <f>HYPERLINK("#'INDEX'!B13", "Link to index")</f>
        <v>Link to index</v>
      </c>
    </row>
    <row r="2" spans="1:19" ht="15.75" customHeight="1" x14ac:dyDescent="0.2">
      <c r="A2" s="25" t="s">
        <v>220</v>
      </c>
      <c r="B2" s="24"/>
      <c r="C2" s="24"/>
      <c r="D2" s="24"/>
      <c r="E2" s="24"/>
      <c r="F2" s="24"/>
      <c r="G2" s="24"/>
      <c r="H2" s="24"/>
      <c r="I2" s="24"/>
      <c r="J2" s="24"/>
      <c r="K2" s="24"/>
      <c r="L2" s="24"/>
      <c r="M2" s="24"/>
      <c r="N2" s="24"/>
      <c r="O2" s="24"/>
      <c r="P2" s="24"/>
      <c r="Q2" s="24"/>
      <c r="R2" s="24"/>
      <c r="S2" s="24"/>
    </row>
    <row r="3" spans="1:19" ht="15.75" customHeight="1" x14ac:dyDescent="0.2">
      <c r="A3" s="25" t="s">
        <v>31</v>
      </c>
      <c r="B3" s="24"/>
      <c r="C3" s="24"/>
      <c r="D3" s="24"/>
      <c r="E3" s="24"/>
      <c r="F3" s="24"/>
      <c r="G3" s="24"/>
      <c r="H3" s="24"/>
      <c r="I3" s="24"/>
      <c r="J3" s="24"/>
      <c r="K3" s="24"/>
      <c r="L3" s="24"/>
      <c r="M3" s="24"/>
      <c r="N3" s="24"/>
      <c r="O3" s="24"/>
      <c r="P3" s="24"/>
      <c r="Q3" s="24"/>
      <c r="R3" s="24"/>
      <c r="S3" s="24"/>
    </row>
    <row r="4" spans="1:19" ht="15.75" customHeight="1" x14ac:dyDescent="0.2"/>
    <row r="5" spans="1:19" ht="55.5" customHeight="1" x14ac:dyDescent="0.2">
      <c r="A5" s="11" t="s">
        <v>159</v>
      </c>
      <c r="B5" s="27" t="s">
        <v>160</v>
      </c>
      <c r="C5" s="27" t="s">
        <v>159</v>
      </c>
      <c r="D5" s="27" t="s">
        <v>161</v>
      </c>
      <c r="E5" s="27" t="s">
        <v>159</v>
      </c>
      <c r="F5" s="27" t="s">
        <v>162</v>
      </c>
      <c r="G5" s="27" t="s">
        <v>159</v>
      </c>
      <c r="H5" s="27" t="s">
        <v>163</v>
      </c>
      <c r="I5" s="27" t="s">
        <v>159</v>
      </c>
      <c r="J5" s="27" t="s">
        <v>164</v>
      </c>
      <c r="K5" s="27" t="s">
        <v>159</v>
      </c>
      <c r="L5" s="27" t="s">
        <v>165</v>
      </c>
      <c r="M5" s="27" t="s">
        <v>159</v>
      </c>
      <c r="N5" s="27" t="s">
        <v>166</v>
      </c>
      <c r="O5" s="27" t="s">
        <v>159</v>
      </c>
      <c r="P5" s="27" t="s">
        <v>167</v>
      </c>
      <c r="Q5" s="27" t="s">
        <v>159</v>
      </c>
      <c r="R5" s="27" t="s">
        <v>168</v>
      </c>
      <c r="S5" s="27" t="s">
        <v>159</v>
      </c>
    </row>
    <row r="6" spans="1:19" x14ac:dyDescent="0.2">
      <c r="A6" s="26" t="s">
        <v>212</v>
      </c>
      <c r="B6" s="26"/>
      <c r="C6" s="26"/>
      <c r="D6" s="26"/>
      <c r="E6" s="26"/>
      <c r="F6" s="26"/>
      <c r="G6" s="26"/>
      <c r="H6" s="26"/>
      <c r="I6" s="26"/>
      <c r="J6" s="26"/>
      <c r="K6" s="26"/>
      <c r="L6" s="26"/>
      <c r="M6" s="26"/>
      <c r="N6" s="26"/>
      <c r="O6" s="26"/>
      <c r="P6" s="26"/>
      <c r="Q6" s="26"/>
      <c r="R6" s="26"/>
      <c r="S6" s="26"/>
    </row>
    <row r="7" spans="1:19" x14ac:dyDescent="0.2">
      <c r="A7" s="12" t="s">
        <v>170</v>
      </c>
      <c r="B7" s="18">
        <v>230.90827632328401</v>
      </c>
      <c r="C7" s="10" t="s">
        <v>159</v>
      </c>
      <c r="D7" s="18">
        <v>108.294632211463</v>
      </c>
      <c r="E7" s="10" t="s">
        <v>159</v>
      </c>
      <c r="F7" s="18">
        <v>834.24903957391598</v>
      </c>
      <c r="G7" s="10" t="s">
        <v>159</v>
      </c>
      <c r="H7" s="18">
        <v>287.28383134168001</v>
      </c>
      <c r="I7" s="10" t="s">
        <v>159</v>
      </c>
      <c r="J7" s="18">
        <v>122.55887703695601</v>
      </c>
      <c r="K7" s="10" t="s">
        <v>159</v>
      </c>
      <c r="L7" s="18">
        <v>318.899095304676</v>
      </c>
      <c r="M7" s="10" t="s">
        <v>159</v>
      </c>
      <c r="N7" s="18">
        <v>257.514848608997</v>
      </c>
      <c r="O7" s="10" t="s">
        <v>159</v>
      </c>
      <c r="P7" s="18">
        <v>594.71199587611102</v>
      </c>
      <c r="Q7" s="10" t="s">
        <v>159</v>
      </c>
      <c r="R7" s="18">
        <v>239.47694733454401</v>
      </c>
      <c r="S7" s="10" t="s">
        <v>159</v>
      </c>
    </row>
    <row r="8" spans="1:19" x14ac:dyDescent="0.2">
      <c r="A8" s="12" t="s">
        <v>171</v>
      </c>
      <c r="B8" s="18">
        <v>136.82829589532801</v>
      </c>
      <c r="C8" s="10" t="s">
        <v>159</v>
      </c>
      <c r="D8" s="18">
        <v>136.40880537690299</v>
      </c>
      <c r="E8" s="10" t="s">
        <v>159</v>
      </c>
      <c r="F8" s="18">
        <v>626.59642378004196</v>
      </c>
      <c r="G8" s="10" t="s">
        <v>159</v>
      </c>
      <c r="H8" s="18">
        <v>321.883001454598</v>
      </c>
      <c r="I8" s="10" t="s">
        <v>159</v>
      </c>
      <c r="J8" s="18">
        <v>111.128467417926</v>
      </c>
      <c r="K8" s="10" t="s">
        <v>159</v>
      </c>
      <c r="L8" s="18">
        <v>373.14470282645902</v>
      </c>
      <c r="M8" s="10" t="s">
        <v>159</v>
      </c>
      <c r="N8" s="18">
        <v>296.53145101277897</v>
      </c>
      <c r="O8" s="10" t="s">
        <v>159</v>
      </c>
      <c r="P8" s="18">
        <v>502.04128619089101</v>
      </c>
      <c r="Q8" s="10" t="s">
        <v>159</v>
      </c>
      <c r="R8" s="18">
        <v>253.53647113525199</v>
      </c>
      <c r="S8" s="10" t="s">
        <v>159</v>
      </c>
    </row>
    <row r="9" spans="1:19" x14ac:dyDescent="0.2">
      <c r="A9" s="12" t="s">
        <v>172</v>
      </c>
      <c r="B9" s="18">
        <v>131.780943777164</v>
      </c>
      <c r="C9" s="10" t="s">
        <v>159</v>
      </c>
      <c r="D9" s="18">
        <v>166.35755762279601</v>
      </c>
      <c r="E9" s="10" t="s">
        <v>159</v>
      </c>
      <c r="F9" s="18">
        <v>631.63849404794598</v>
      </c>
      <c r="G9" s="10" t="s">
        <v>159</v>
      </c>
      <c r="H9" s="18">
        <v>329.05979968588002</v>
      </c>
      <c r="I9" s="10" t="s">
        <v>159</v>
      </c>
      <c r="J9" s="18">
        <v>118.642953025537</v>
      </c>
      <c r="K9" s="10" t="s">
        <v>159</v>
      </c>
      <c r="L9" s="18">
        <v>379.54018336348901</v>
      </c>
      <c r="M9" s="10" t="s">
        <v>159</v>
      </c>
      <c r="N9" s="18">
        <v>376.332435062299</v>
      </c>
      <c r="O9" s="10" t="s">
        <v>159</v>
      </c>
      <c r="P9" s="18">
        <v>470.89364913503402</v>
      </c>
      <c r="Q9" s="10" t="s">
        <v>159</v>
      </c>
      <c r="R9" s="18">
        <v>282.99472408865302</v>
      </c>
      <c r="S9" s="10" t="s">
        <v>159</v>
      </c>
    </row>
    <row r="10" spans="1:19" x14ac:dyDescent="0.2">
      <c r="A10" s="12" t="s">
        <v>173</v>
      </c>
      <c r="B10" s="18">
        <v>121.456963454392</v>
      </c>
      <c r="C10" s="10" t="s">
        <v>159</v>
      </c>
      <c r="D10" s="18">
        <v>174.60514727916899</v>
      </c>
      <c r="E10" s="10" t="s">
        <v>159</v>
      </c>
      <c r="F10" s="18">
        <v>700.36087818549095</v>
      </c>
      <c r="G10" s="10" t="s">
        <v>159</v>
      </c>
      <c r="H10" s="18">
        <v>325.69187151145701</v>
      </c>
      <c r="I10" s="10" t="s">
        <v>159</v>
      </c>
      <c r="J10" s="18">
        <v>117.391795634754</v>
      </c>
      <c r="K10" s="10" t="s">
        <v>159</v>
      </c>
      <c r="L10" s="18">
        <v>406.71591276913102</v>
      </c>
      <c r="M10" s="10" t="s">
        <v>159</v>
      </c>
      <c r="N10" s="18">
        <v>357.65447259644998</v>
      </c>
      <c r="O10" s="10" t="s">
        <v>159</v>
      </c>
      <c r="P10" s="18">
        <v>364.07742330078497</v>
      </c>
      <c r="Q10" s="10" t="s">
        <v>159</v>
      </c>
      <c r="R10" s="18">
        <v>271.40247966652299</v>
      </c>
      <c r="S10" s="10" t="s">
        <v>159</v>
      </c>
    </row>
    <row r="11" spans="1:19" x14ac:dyDescent="0.2">
      <c r="A11" s="12" t="s">
        <v>174</v>
      </c>
      <c r="B11" s="18">
        <v>127.26680943354</v>
      </c>
      <c r="C11" s="10" t="s">
        <v>159</v>
      </c>
      <c r="D11" s="18">
        <v>170.726043387441</v>
      </c>
      <c r="E11" s="10" t="s">
        <v>159</v>
      </c>
      <c r="F11" s="18">
        <v>770.55753834248401</v>
      </c>
      <c r="G11" s="10" t="s">
        <v>159</v>
      </c>
      <c r="H11" s="18">
        <v>348.104682690978</v>
      </c>
      <c r="I11" s="10" t="s">
        <v>159</v>
      </c>
      <c r="J11" s="18">
        <v>112.66660915324201</v>
      </c>
      <c r="K11" s="10" t="s">
        <v>159</v>
      </c>
      <c r="L11" s="18">
        <v>371.48813674696697</v>
      </c>
      <c r="M11" s="10" t="s">
        <v>159</v>
      </c>
      <c r="N11" s="18">
        <v>393.84211056831703</v>
      </c>
      <c r="O11" s="10" t="s">
        <v>159</v>
      </c>
      <c r="P11" s="18">
        <v>353.22890429604001</v>
      </c>
      <c r="Q11" s="10" t="s">
        <v>159</v>
      </c>
      <c r="R11" s="18">
        <v>281.79004798798002</v>
      </c>
      <c r="S11" s="10" t="s">
        <v>159</v>
      </c>
    </row>
    <row r="12" spans="1:19" x14ac:dyDescent="0.2">
      <c r="A12" s="12" t="s">
        <v>175</v>
      </c>
      <c r="B12" s="18">
        <v>122.67257022043199</v>
      </c>
      <c r="C12" s="10" t="s">
        <v>159</v>
      </c>
      <c r="D12" s="18">
        <v>172.642139579429</v>
      </c>
      <c r="E12" s="10" t="s">
        <v>159</v>
      </c>
      <c r="F12" s="18">
        <v>791.22712648935703</v>
      </c>
      <c r="G12" s="10" t="s">
        <v>159</v>
      </c>
      <c r="H12" s="18">
        <v>329.52812976778699</v>
      </c>
      <c r="I12" s="10" t="s">
        <v>159</v>
      </c>
      <c r="J12" s="18">
        <v>112.328607240469</v>
      </c>
      <c r="K12" s="10" t="s">
        <v>159</v>
      </c>
      <c r="L12" s="18">
        <v>345.26227915999198</v>
      </c>
      <c r="M12" s="10" t="s">
        <v>159</v>
      </c>
      <c r="N12" s="18">
        <v>420.40366573659003</v>
      </c>
      <c r="O12" s="10" t="s">
        <v>159</v>
      </c>
      <c r="P12" s="18">
        <v>318.99283071846901</v>
      </c>
      <c r="Q12" s="10" t="s">
        <v>159</v>
      </c>
      <c r="R12" s="18">
        <v>281.94247460064099</v>
      </c>
      <c r="S12" s="10" t="s">
        <v>159</v>
      </c>
    </row>
    <row r="13" spans="1:19" x14ac:dyDescent="0.2">
      <c r="A13" s="12" t="s">
        <v>176</v>
      </c>
      <c r="B13" s="18">
        <v>103.446969605175</v>
      </c>
      <c r="C13" s="10" t="s">
        <v>159</v>
      </c>
      <c r="D13" s="18">
        <v>167.29078389139201</v>
      </c>
      <c r="E13" s="10" t="s">
        <v>159</v>
      </c>
      <c r="F13" s="18">
        <v>765.83885813230802</v>
      </c>
      <c r="G13" s="10" t="s">
        <v>159</v>
      </c>
      <c r="H13" s="18">
        <v>312.08871765776399</v>
      </c>
      <c r="I13" s="10" t="s">
        <v>159</v>
      </c>
      <c r="J13" s="18">
        <v>123.184557266486</v>
      </c>
      <c r="K13" s="10" t="s">
        <v>159</v>
      </c>
      <c r="L13" s="18">
        <v>384.69024834492001</v>
      </c>
      <c r="M13" s="10" t="s">
        <v>159</v>
      </c>
      <c r="N13" s="18">
        <v>388.22465802970999</v>
      </c>
      <c r="O13" s="10" t="s">
        <v>159</v>
      </c>
      <c r="P13" s="18">
        <v>316.49752188412401</v>
      </c>
      <c r="Q13" s="10" t="s">
        <v>159</v>
      </c>
      <c r="R13" s="18">
        <v>270.09545730803399</v>
      </c>
      <c r="S13" s="10" t="s">
        <v>159</v>
      </c>
    </row>
    <row r="14" spans="1:19" x14ac:dyDescent="0.2">
      <c r="A14" s="12" t="s">
        <v>177</v>
      </c>
      <c r="B14" s="18">
        <v>112.308010029416</v>
      </c>
      <c r="C14" s="10" t="s">
        <v>159</v>
      </c>
      <c r="D14" s="18">
        <v>162.88769645212599</v>
      </c>
      <c r="E14" s="10" t="s">
        <v>159</v>
      </c>
      <c r="F14" s="18">
        <v>777.314466568439</v>
      </c>
      <c r="G14" s="10" t="s">
        <v>159</v>
      </c>
      <c r="H14" s="18">
        <v>288.82243014387501</v>
      </c>
      <c r="I14" s="10" t="s">
        <v>159</v>
      </c>
      <c r="J14" s="18">
        <v>129.39310736634101</v>
      </c>
      <c r="K14" s="10" t="s">
        <v>159</v>
      </c>
      <c r="L14" s="18">
        <v>372.001059740127</v>
      </c>
      <c r="M14" s="10" t="s">
        <v>159</v>
      </c>
      <c r="N14" s="18">
        <v>388.06336414201201</v>
      </c>
      <c r="O14" s="10" t="s">
        <v>159</v>
      </c>
      <c r="P14" s="18">
        <v>262.06511626988299</v>
      </c>
      <c r="Q14" s="10" t="s">
        <v>159</v>
      </c>
      <c r="R14" s="18">
        <v>259.59374677645502</v>
      </c>
      <c r="S14" s="10" t="s">
        <v>159</v>
      </c>
    </row>
    <row r="15" spans="1:19" x14ac:dyDescent="0.2">
      <c r="A15" s="12" t="s">
        <v>181</v>
      </c>
      <c r="B15" s="18">
        <v>112.64538261599201</v>
      </c>
      <c r="C15" s="10" t="s">
        <v>159</v>
      </c>
      <c r="D15" s="18">
        <v>160.658030099174</v>
      </c>
      <c r="E15" s="10" t="s">
        <v>159</v>
      </c>
      <c r="F15" s="18">
        <v>837.90642511627004</v>
      </c>
      <c r="G15" s="10" t="s">
        <v>159</v>
      </c>
      <c r="H15" s="18">
        <v>306.56971342462799</v>
      </c>
      <c r="I15" s="10" t="s">
        <v>159</v>
      </c>
      <c r="J15" s="18">
        <v>134.901122800633</v>
      </c>
      <c r="K15" s="10" t="s">
        <v>159</v>
      </c>
      <c r="L15" s="18">
        <v>390.49741282195703</v>
      </c>
      <c r="M15" s="10" t="s">
        <v>159</v>
      </c>
      <c r="N15" s="18">
        <v>378.29601678327202</v>
      </c>
      <c r="O15" s="10" t="s">
        <v>159</v>
      </c>
      <c r="P15" s="18">
        <v>283.66012099979702</v>
      </c>
      <c r="Q15" s="10" t="s">
        <v>159</v>
      </c>
      <c r="R15" s="18">
        <v>263.61821703723501</v>
      </c>
      <c r="S15" s="10" t="s">
        <v>159</v>
      </c>
    </row>
    <row r="16" spans="1:19" x14ac:dyDescent="0.2">
      <c r="A16" s="12" t="s">
        <v>182</v>
      </c>
      <c r="B16" s="18">
        <v>108.303255557707</v>
      </c>
      <c r="C16" s="10" t="s">
        <v>159</v>
      </c>
      <c r="D16" s="18">
        <v>153.704713590485</v>
      </c>
      <c r="E16" s="10" t="s">
        <v>159</v>
      </c>
      <c r="F16" s="18">
        <v>868.84083808747596</v>
      </c>
      <c r="G16" s="10" t="s">
        <v>159</v>
      </c>
      <c r="H16" s="18">
        <v>270.88072705151501</v>
      </c>
      <c r="I16" s="10" t="s">
        <v>159</v>
      </c>
      <c r="J16" s="18">
        <v>127.839344175549</v>
      </c>
      <c r="K16" s="10" t="s">
        <v>159</v>
      </c>
      <c r="L16" s="18">
        <v>399.08186502273702</v>
      </c>
      <c r="M16" s="10" t="s">
        <v>159</v>
      </c>
      <c r="N16" s="18">
        <v>348.296722229777</v>
      </c>
      <c r="O16" s="10" t="s">
        <v>159</v>
      </c>
      <c r="P16" s="18">
        <v>295.32282176949099</v>
      </c>
      <c r="Q16" s="10" t="s">
        <v>159</v>
      </c>
      <c r="R16" s="18">
        <v>248.419700950432</v>
      </c>
      <c r="S16" s="10" t="s">
        <v>159</v>
      </c>
    </row>
    <row r="17" spans="1:19" x14ac:dyDescent="0.2">
      <c r="A17" s="12" t="s">
        <v>183</v>
      </c>
      <c r="B17" s="18">
        <v>102.69108447522601</v>
      </c>
      <c r="C17" s="10" t="s">
        <v>159</v>
      </c>
      <c r="D17" s="18">
        <v>173.21815380302701</v>
      </c>
      <c r="E17" s="10" t="s">
        <v>159</v>
      </c>
      <c r="F17" s="18">
        <v>933.75331119808402</v>
      </c>
      <c r="G17" s="10" t="s">
        <v>159</v>
      </c>
      <c r="H17" s="18">
        <v>269.69666273225602</v>
      </c>
      <c r="I17" s="10" t="s">
        <v>159</v>
      </c>
      <c r="J17" s="18">
        <v>145.297325815063</v>
      </c>
      <c r="K17" s="10" t="s">
        <v>159</v>
      </c>
      <c r="L17" s="18">
        <v>374.77957555846001</v>
      </c>
      <c r="M17" s="10" t="s">
        <v>159</v>
      </c>
      <c r="N17" s="18">
        <v>370.21508350168602</v>
      </c>
      <c r="O17" s="10" t="s">
        <v>159</v>
      </c>
      <c r="P17" s="18">
        <v>312.67195919096798</v>
      </c>
      <c r="Q17" s="10" t="s">
        <v>159</v>
      </c>
      <c r="R17" s="18">
        <v>263.47581079528902</v>
      </c>
      <c r="S17" s="10" t="s">
        <v>159</v>
      </c>
    </row>
    <row r="18" spans="1:19" x14ac:dyDescent="0.2">
      <c r="A18" s="12" t="s">
        <v>184</v>
      </c>
      <c r="B18" s="18">
        <v>93.953098836426307</v>
      </c>
      <c r="C18" s="10" t="s">
        <v>159</v>
      </c>
      <c r="D18" s="18">
        <v>178.95778073359901</v>
      </c>
      <c r="E18" s="10" t="s">
        <v>159</v>
      </c>
      <c r="F18" s="18">
        <v>946.05604593064902</v>
      </c>
      <c r="G18" s="10" t="s">
        <v>159</v>
      </c>
      <c r="H18" s="18">
        <v>232.14472134123099</v>
      </c>
      <c r="I18" s="10" t="s">
        <v>159</v>
      </c>
      <c r="J18" s="18">
        <v>146.49778189397699</v>
      </c>
      <c r="K18" s="10" t="s">
        <v>159</v>
      </c>
      <c r="L18" s="18">
        <v>368.33501904630202</v>
      </c>
      <c r="M18" s="10" t="s">
        <v>159</v>
      </c>
      <c r="N18" s="18">
        <v>365.03426941362301</v>
      </c>
      <c r="O18" s="10" t="s">
        <v>159</v>
      </c>
      <c r="P18" s="18">
        <v>388.17917954712402</v>
      </c>
      <c r="Q18" s="10" t="s">
        <v>159</v>
      </c>
      <c r="R18" s="18">
        <v>264.540974028817</v>
      </c>
      <c r="S18" s="10" t="s">
        <v>159</v>
      </c>
    </row>
    <row r="19" spans="1:19" x14ac:dyDescent="0.2">
      <c r="A19" s="12" t="s">
        <v>185</v>
      </c>
      <c r="B19" s="18">
        <v>86.691722924217601</v>
      </c>
      <c r="C19" s="10" t="s">
        <v>159</v>
      </c>
      <c r="D19" s="18">
        <v>174.48107420545901</v>
      </c>
      <c r="E19" s="10" t="s">
        <v>159</v>
      </c>
      <c r="F19" s="18">
        <v>904.45856006610995</v>
      </c>
      <c r="G19" s="10" t="s">
        <v>179</v>
      </c>
      <c r="H19" s="18">
        <v>233.03102673410601</v>
      </c>
      <c r="I19" s="10" t="s">
        <v>159</v>
      </c>
      <c r="J19" s="18">
        <v>132.29243464838501</v>
      </c>
      <c r="K19" s="10" t="s">
        <v>159</v>
      </c>
      <c r="L19" s="18">
        <v>377.617586578317</v>
      </c>
      <c r="M19" s="10" t="s">
        <v>159</v>
      </c>
      <c r="N19" s="18">
        <v>358.403511730405</v>
      </c>
      <c r="O19" s="10" t="s">
        <v>159</v>
      </c>
      <c r="P19" s="18">
        <v>390.696646707453</v>
      </c>
      <c r="Q19" s="10" t="s">
        <v>159</v>
      </c>
      <c r="R19" s="18">
        <v>260.78092721414799</v>
      </c>
      <c r="S19" s="10" t="s">
        <v>159</v>
      </c>
    </row>
    <row r="20" spans="1:19" x14ac:dyDescent="0.2">
      <c r="A20" s="12" t="s">
        <v>187</v>
      </c>
      <c r="B20" s="18">
        <v>87.645340216010297</v>
      </c>
      <c r="C20" s="10" t="s">
        <v>159</v>
      </c>
      <c r="D20" s="18">
        <v>176.343453170549</v>
      </c>
      <c r="E20" s="10" t="s">
        <v>159</v>
      </c>
      <c r="F20" s="18">
        <v>905.12197475840503</v>
      </c>
      <c r="G20" s="10" t="s">
        <v>159</v>
      </c>
      <c r="H20" s="18">
        <v>227.488798521935</v>
      </c>
      <c r="I20" s="10" t="s">
        <v>159</v>
      </c>
      <c r="J20" s="18">
        <v>136.74894019189</v>
      </c>
      <c r="K20" s="10" t="s">
        <v>159</v>
      </c>
      <c r="L20" s="18">
        <v>376.44848797385703</v>
      </c>
      <c r="M20" s="10" t="s">
        <v>159</v>
      </c>
      <c r="N20" s="18">
        <v>375.39251601011</v>
      </c>
      <c r="O20" s="10" t="s">
        <v>159</v>
      </c>
      <c r="P20" s="18">
        <v>403.11097065886798</v>
      </c>
      <c r="Q20" s="10" t="s">
        <v>159</v>
      </c>
      <c r="R20" s="18">
        <v>266.55430704723199</v>
      </c>
      <c r="S20" s="10" t="s">
        <v>159</v>
      </c>
    </row>
    <row r="21" spans="1:19" x14ac:dyDescent="0.2">
      <c r="A21" s="12" t="s">
        <v>188</v>
      </c>
      <c r="B21" s="18">
        <v>87.981312975193902</v>
      </c>
      <c r="C21" s="10" t="s">
        <v>159</v>
      </c>
      <c r="D21" s="18">
        <v>166.523731311164</v>
      </c>
      <c r="E21" s="10" t="s">
        <v>159</v>
      </c>
      <c r="F21" s="18">
        <v>821.77999805584</v>
      </c>
      <c r="G21" s="10" t="s">
        <v>159</v>
      </c>
      <c r="H21" s="18">
        <v>205.986254713585</v>
      </c>
      <c r="I21" s="10" t="s">
        <v>159</v>
      </c>
      <c r="J21" s="18">
        <v>137.41805187232299</v>
      </c>
      <c r="K21" s="10" t="s">
        <v>159</v>
      </c>
      <c r="L21" s="18">
        <v>345.79928732921002</v>
      </c>
      <c r="M21" s="10" t="s">
        <v>159</v>
      </c>
      <c r="N21" s="18">
        <v>388.767304667198</v>
      </c>
      <c r="O21" s="10" t="s">
        <v>159</v>
      </c>
      <c r="P21" s="18">
        <v>383.39217712361102</v>
      </c>
      <c r="Q21" s="10" t="s">
        <v>159</v>
      </c>
      <c r="R21" s="18">
        <v>259.31107415329899</v>
      </c>
      <c r="S21" s="10" t="s">
        <v>159</v>
      </c>
    </row>
    <row r="22" spans="1:19" x14ac:dyDescent="0.2">
      <c r="A22" s="12" t="s">
        <v>189</v>
      </c>
      <c r="B22" s="18">
        <v>80.849753758224296</v>
      </c>
      <c r="C22" s="10" t="s">
        <v>159</v>
      </c>
      <c r="D22" s="18">
        <v>195.704168562555</v>
      </c>
      <c r="E22" s="10" t="s">
        <v>159</v>
      </c>
      <c r="F22" s="18">
        <v>724.58871684710596</v>
      </c>
      <c r="G22" s="10" t="s">
        <v>159</v>
      </c>
      <c r="H22" s="18">
        <v>202.75098830564099</v>
      </c>
      <c r="I22" s="10" t="s">
        <v>159</v>
      </c>
      <c r="J22" s="18">
        <v>130.845657962069</v>
      </c>
      <c r="K22" s="10" t="s">
        <v>159</v>
      </c>
      <c r="L22" s="18">
        <v>338.61018727070802</v>
      </c>
      <c r="M22" s="10" t="s">
        <v>159</v>
      </c>
      <c r="N22" s="18">
        <v>379.08243714011201</v>
      </c>
      <c r="O22" s="10" t="s">
        <v>159</v>
      </c>
      <c r="P22" s="18">
        <v>339.66574410120501</v>
      </c>
      <c r="Q22" s="10" t="s">
        <v>159</v>
      </c>
      <c r="R22" s="18">
        <v>259.66276620595499</v>
      </c>
      <c r="S22" s="10" t="s">
        <v>159</v>
      </c>
    </row>
    <row r="23" spans="1:19" x14ac:dyDescent="0.2">
      <c r="A23" s="12" t="s">
        <v>190</v>
      </c>
      <c r="B23" s="18">
        <v>74.554745228461201</v>
      </c>
      <c r="C23" s="10" t="s">
        <v>159</v>
      </c>
      <c r="D23" s="18">
        <v>199.65131901397299</v>
      </c>
      <c r="E23" s="10" t="s">
        <v>159</v>
      </c>
      <c r="F23" s="18">
        <v>719.95488863446496</v>
      </c>
      <c r="G23" s="10" t="s">
        <v>159</v>
      </c>
      <c r="H23" s="18">
        <v>200.912123184763</v>
      </c>
      <c r="I23" s="10" t="s">
        <v>159</v>
      </c>
      <c r="J23" s="18">
        <v>133.75603213531301</v>
      </c>
      <c r="K23" s="10" t="s">
        <v>159</v>
      </c>
      <c r="L23" s="18">
        <v>315.20942434842402</v>
      </c>
      <c r="M23" s="10" t="s">
        <v>159</v>
      </c>
      <c r="N23" s="18">
        <v>411.75911415168798</v>
      </c>
      <c r="O23" s="10" t="s">
        <v>159</v>
      </c>
      <c r="P23" s="18">
        <v>405.48026506051002</v>
      </c>
      <c r="Q23" s="10" t="s">
        <v>159</v>
      </c>
      <c r="R23" s="18">
        <v>275.49870799010898</v>
      </c>
      <c r="S23" s="10" t="s">
        <v>159</v>
      </c>
    </row>
    <row r="24" spans="1:19" x14ac:dyDescent="0.2">
      <c r="A24" s="12" t="s">
        <v>191</v>
      </c>
      <c r="B24" s="18">
        <v>66.190700796123807</v>
      </c>
      <c r="C24" s="10" t="s">
        <v>159</v>
      </c>
      <c r="D24" s="18">
        <v>213.42821064996301</v>
      </c>
      <c r="E24" s="10" t="s">
        <v>159</v>
      </c>
      <c r="F24" s="18">
        <v>669.76791283238401</v>
      </c>
      <c r="G24" s="10" t="s">
        <v>159</v>
      </c>
      <c r="H24" s="18">
        <v>186.56747386376799</v>
      </c>
      <c r="I24" s="10" t="s">
        <v>159</v>
      </c>
      <c r="J24" s="18">
        <v>126.274440335042</v>
      </c>
      <c r="K24" s="10" t="s">
        <v>159</v>
      </c>
      <c r="L24" s="18">
        <v>267.590467112959</v>
      </c>
      <c r="M24" s="10" t="s">
        <v>159</v>
      </c>
      <c r="N24" s="18">
        <v>396.07283462430598</v>
      </c>
      <c r="O24" s="10" t="s">
        <v>159</v>
      </c>
      <c r="P24" s="18">
        <v>363.82664675097101</v>
      </c>
      <c r="Q24" s="10" t="s">
        <v>159</v>
      </c>
      <c r="R24" s="18">
        <v>266.87708185233799</v>
      </c>
      <c r="S24" s="10" t="s">
        <v>159</v>
      </c>
    </row>
    <row r="25" spans="1:19" x14ac:dyDescent="0.2">
      <c r="A25" s="12" t="s">
        <v>192</v>
      </c>
      <c r="B25" s="18">
        <v>64.618503940247194</v>
      </c>
      <c r="C25" s="10" t="s">
        <v>159</v>
      </c>
      <c r="D25" s="18">
        <v>220.89978295287099</v>
      </c>
      <c r="E25" s="10" t="s">
        <v>159</v>
      </c>
      <c r="F25" s="18">
        <v>637.18356906692998</v>
      </c>
      <c r="G25" s="10" t="s">
        <v>159</v>
      </c>
      <c r="H25" s="18">
        <v>174.34155273182199</v>
      </c>
      <c r="I25" s="10" t="s">
        <v>159</v>
      </c>
      <c r="J25" s="18">
        <v>126.99454822417999</v>
      </c>
      <c r="K25" s="10" t="s">
        <v>159</v>
      </c>
      <c r="L25" s="18">
        <v>254.034560914764</v>
      </c>
      <c r="M25" s="10" t="s">
        <v>159</v>
      </c>
      <c r="N25" s="18">
        <v>382.69251008516102</v>
      </c>
      <c r="O25" s="10" t="s">
        <v>159</v>
      </c>
      <c r="P25" s="18">
        <v>449.54407037304202</v>
      </c>
      <c r="Q25" s="10" t="s">
        <v>159</v>
      </c>
      <c r="R25" s="18">
        <v>272.32203460817698</v>
      </c>
      <c r="S25" s="10" t="s">
        <v>159</v>
      </c>
    </row>
    <row r="26" spans="1:19" x14ac:dyDescent="0.2">
      <c r="A26" s="12" t="s">
        <v>193</v>
      </c>
      <c r="B26" s="18">
        <v>60.640186295282298</v>
      </c>
      <c r="C26" s="10" t="s">
        <v>159</v>
      </c>
      <c r="D26" s="18">
        <v>265.94061976281802</v>
      </c>
      <c r="E26" s="10" t="s">
        <v>159</v>
      </c>
      <c r="F26" s="18">
        <v>638.96790970238806</v>
      </c>
      <c r="G26" s="10" t="s">
        <v>159</v>
      </c>
      <c r="H26" s="18">
        <v>209.35907496964299</v>
      </c>
      <c r="I26" s="10" t="s">
        <v>159</v>
      </c>
      <c r="J26" s="18">
        <v>125.740714315863</v>
      </c>
      <c r="K26" s="10" t="s">
        <v>159</v>
      </c>
      <c r="L26" s="18">
        <v>253.84286940520499</v>
      </c>
      <c r="M26" s="10" t="s">
        <v>159</v>
      </c>
      <c r="N26" s="18">
        <v>440.93682468225899</v>
      </c>
      <c r="O26" s="10" t="s">
        <v>159</v>
      </c>
      <c r="P26" s="18">
        <v>471.31096074397999</v>
      </c>
      <c r="Q26" s="10" t="s">
        <v>159</v>
      </c>
      <c r="R26" s="18">
        <v>310.79731606433</v>
      </c>
      <c r="S26" s="10" t="s">
        <v>159</v>
      </c>
    </row>
    <row r="27" spans="1:19" x14ac:dyDescent="0.2">
      <c r="A27" s="12" t="s">
        <v>195</v>
      </c>
      <c r="B27" s="18">
        <v>74.530864577583898</v>
      </c>
      <c r="C27" s="10" t="s">
        <v>159</v>
      </c>
      <c r="D27" s="18">
        <v>274.62135351764698</v>
      </c>
      <c r="E27" s="10" t="s">
        <v>159</v>
      </c>
      <c r="F27" s="18">
        <v>605.10088963632097</v>
      </c>
      <c r="G27" s="10" t="s">
        <v>159</v>
      </c>
      <c r="H27" s="18">
        <v>206.94064319039899</v>
      </c>
      <c r="I27" s="10" t="s">
        <v>159</v>
      </c>
      <c r="J27" s="18">
        <v>144.056072022428</v>
      </c>
      <c r="K27" s="10" t="s">
        <v>159</v>
      </c>
      <c r="L27" s="18">
        <v>241.33236809932399</v>
      </c>
      <c r="M27" s="10" t="s">
        <v>159</v>
      </c>
      <c r="N27" s="18">
        <v>421.96801770742502</v>
      </c>
      <c r="O27" s="10" t="s">
        <v>159</v>
      </c>
      <c r="P27" s="18">
        <v>410.27659324568998</v>
      </c>
      <c r="Q27" s="10" t="s">
        <v>159</v>
      </c>
      <c r="R27" s="18">
        <v>302.96179266634499</v>
      </c>
      <c r="S27" s="10" t="s">
        <v>159</v>
      </c>
    </row>
    <row r="28" spans="1:19" x14ac:dyDescent="0.2">
      <c r="A28" s="12" t="s">
        <v>196</v>
      </c>
      <c r="B28" s="18">
        <v>115.256525054403</v>
      </c>
      <c r="C28" s="10" t="s">
        <v>159</v>
      </c>
      <c r="D28" s="18">
        <v>271.74815016590799</v>
      </c>
      <c r="E28" s="10" t="s">
        <v>159</v>
      </c>
      <c r="F28" s="18">
        <v>562.72632124209304</v>
      </c>
      <c r="G28" s="10" t="s">
        <v>159</v>
      </c>
      <c r="H28" s="18">
        <v>203.961328023383</v>
      </c>
      <c r="I28" s="10" t="s">
        <v>159</v>
      </c>
      <c r="J28" s="18">
        <v>106.665706327015</v>
      </c>
      <c r="K28" s="10" t="s">
        <v>159</v>
      </c>
      <c r="L28" s="18">
        <v>219.14238211392899</v>
      </c>
      <c r="M28" s="10" t="s">
        <v>159</v>
      </c>
      <c r="N28" s="18">
        <v>340.63095434068498</v>
      </c>
      <c r="O28" s="10" t="s">
        <v>159</v>
      </c>
      <c r="P28" s="18">
        <v>335.53238230473499</v>
      </c>
      <c r="Q28" s="10" t="s">
        <v>186</v>
      </c>
      <c r="R28" s="18">
        <v>269.92287506999702</v>
      </c>
      <c r="S28" s="10" t="s">
        <v>159</v>
      </c>
    </row>
    <row r="29" spans="1:19" x14ac:dyDescent="0.2">
      <c r="A29" s="12" t="s">
        <v>198</v>
      </c>
      <c r="B29" s="18">
        <v>78.650444527355901</v>
      </c>
      <c r="C29" s="10" t="s">
        <v>159</v>
      </c>
      <c r="D29" s="18">
        <v>267.91311508803102</v>
      </c>
      <c r="E29" s="10" t="s">
        <v>159</v>
      </c>
      <c r="F29" s="18">
        <v>544.18653938368902</v>
      </c>
      <c r="G29" s="10" t="s">
        <v>159</v>
      </c>
      <c r="H29" s="18">
        <v>221.15607604006601</v>
      </c>
      <c r="I29" s="10" t="s">
        <v>159</v>
      </c>
      <c r="J29" s="18">
        <v>137.59088527903401</v>
      </c>
      <c r="K29" s="10" t="s">
        <v>159</v>
      </c>
      <c r="L29" s="18">
        <v>201.465688861459</v>
      </c>
      <c r="M29" s="10" t="s">
        <v>159</v>
      </c>
      <c r="N29" s="18">
        <v>373.11116018155798</v>
      </c>
      <c r="O29" s="10" t="s">
        <v>159</v>
      </c>
      <c r="P29" s="18">
        <v>294.15747719814698</v>
      </c>
      <c r="Q29" s="10" t="s">
        <v>159</v>
      </c>
      <c r="R29" s="18">
        <v>277.18831775889498</v>
      </c>
      <c r="S29" s="10" t="s">
        <v>159</v>
      </c>
    </row>
    <row r="30" spans="1:19" x14ac:dyDescent="0.2">
      <c r="A30" s="12" t="s">
        <v>199</v>
      </c>
      <c r="B30" s="18">
        <v>77.850269018207598</v>
      </c>
      <c r="C30" s="10" t="s">
        <v>159</v>
      </c>
      <c r="D30" s="18">
        <v>232.09822586821201</v>
      </c>
      <c r="E30" s="10" t="s">
        <v>159</v>
      </c>
      <c r="F30" s="18">
        <v>512.30456227989305</v>
      </c>
      <c r="G30" s="10" t="s">
        <v>159</v>
      </c>
      <c r="H30" s="18">
        <v>243.08657994735199</v>
      </c>
      <c r="I30" s="10" t="s">
        <v>159</v>
      </c>
      <c r="J30" s="18">
        <v>93.581478067162905</v>
      </c>
      <c r="K30" s="10" t="s">
        <v>159</v>
      </c>
      <c r="L30" s="18">
        <v>192.82795750992301</v>
      </c>
      <c r="M30" s="10" t="s">
        <v>159</v>
      </c>
      <c r="N30" s="18">
        <v>340.928750606363</v>
      </c>
      <c r="O30" s="10" t="s">
        <v>159</v>
      </c>
      <c r="P30" s="18">
        <v>269.84491656363298</v>
      </c>
      <c r="Q30" s="10" t="s">
        <v>159</v>
      </c>
      <c r="R30" s="18">
        <v>255.62648398920999</v>
      </c>
      <c r="S30" s="10" t="s">
        <v>159</v>
      </c>
    </row>
    <row r="31" spans="1:19" x14ac:dyDescent="0.2">
      <c r="A31" s="12" t="s">
        <v>200</v>
      </c>
      <c r="B31" s="18">
        <v>53.7080674703558</v>
      </c>
      <c r="C31" s="10" t="s">
        <v>159</v>
      </c>
      <c r="D31" s="18">
        <v>168.878080113284</v>
      </c>
      <c r="E31" s="10" t="s">
        <v>159</v>
      </c>
      <c r="F31" s="18">
        <v>396.21196792071299</v>
      </c>
      <c r="G31" s="10" t="s">
        <v>159</v>
      </c>
      <c r="H31" s="18">
        <v>147.66068038993899</v>
      </c>
      <c r="I31" s="10" t="s">
        <v>159</v>
      </c>
      <c r="J31" s="18">
        <v>81.427196459825893</v>
      </c>
      <c r="K31" s="10" t="s">
        <v>159</v>
      </c>
      <c r="L31" s="18">
        <v>139.18743888916401</v>
      </c>
      <c r="M31" s="10" t="s">
        <v>159</v>
      </c>
      <c r="N31" s="18">
        <v>243.44835438319299</v>
      </c>
      <c r="O31" s="10" t="s">
        <v>159</v>
      </c>
      <c r="P31" s="18">
        <v>191.26703366291599</v>
      </c>
      <c r="Q31" s="10" t="s">
        <v>159</v>
      </c>
      <c r="R31" s="18">
        <v>179.53159778117899</v>
      </c>
      <c r="S31" s="10" t="s">
        <v>159</v>
      </c>
    </row>
    <row r="32" spans="1:19" x14ac:dyDescent="0.2">
      <c r="A32" s="15" t="s">
        <v>201</v>
      </c>
      <c r="B32" s="19">
        <v>78.383707043368304</v>
      </c>
      <c r="C32" s="14" t="s">
        <v>159</v>
      </c>
      <c r="D32" s="19">
        <v>118.05664076710499</v>
      </c>
      <c r="E32" s="14" t="s">
        <v>159</v>
      </c>
      <c r="F32" s="19">
        <v>528.82509167061198</v>
      </c>
      <c r="G32" s="14" t="s">
        <v>159</v>
      </c>
      <c r="H32" s="19">
        <v>182.67158922463199</v>
      </c>
      <c r="I32" s="14" t="s">
        <v>159</v>
      </c>
      <c r="J32" s="19">
        <v>110.56563826666201</v>
      </c>
      <c r="K32" s="14" t="s">
        <v>159</v>
      </c>
      <c r="L32" s="19">
        <v>189.44347876206899</v>
      </c>
      <c r="M32" s="14" t="s">
        <v>159</v>
      </c>
      <c r="N32" s="19">
        <v>77.358384137600297</v>
      </c>
      <c r="O32" s="14" t="s">
        <v>159</v>
      </c>
      <c r="P32" s="19">
        <v>227.50123386234799</v>
      </c>
      <c r="Q32" s="14" t="s">
        <v>159</v>
      </c>
      <c r="R32" s="19">
        <v>136.23576676246</v>
      </c>
      <c r="S32" s="14" t="s">
        <v>159</v>
      </c>
    </row>
    <row r="34" spans="1:2" x14ac:dyDescent="0.2">
      <c r="A34" s="16" t="s">
        <v>202</v>
      </c>
      <c r="B34" s="16" t="s">
        <v>215</v>
      </c>
    </row>
    <row r="36" spans="1:2" x14ac:dyDescent="0.2">
      <c r="B36" s="16" t="s">
        <v>216</v>
      </c>
    </row>
    <row r="37" spans="1:2" x14ac:dyDescent="0.2">
      <c r="B37" s="16" t="s">
        <v>217</v>
      </c>
    </row>
    <row r="41" spans="1:2" x14ac:dyDescent="0.2">
      <c r="A41" s="17" t="str">
        <f>HYPERLINK("#'CASINO 7'!A2", "&lt;&lt;&lt; Previous table")</f>
        <v>&lt;&lt;&lt; Previous table</v>
      </c>
    </row>
    <row r="42" spans="1:2" x14ac:dyDescent="0.2">
      <c r="A42" s="17" t="str">
        <f>HYPERLINK("#'CASINO 9'!A2", "&gt;&gt;&gt; Next table")</f>
        <v>&gt;&gt;&gt; Next table</v>
      </c>
    </row>
  </sheetData>
  <mergeCells count="12">
    <mergeCell ref="A2:S2"/>
    <mergeCell ref="A3:S3"/>
    <mergeCell ref="A6:S6"/>
    <mergeCell ref="B5:C5"/>
    <mergeCell ref="D5:E5"/>
    <mergeCell ref="F5:G5"/>
    <mergeCell ref="H5:I5"/>
    <mergeCell ref="J5:K5"/>
    <mergeCell ref="L5:M5"/>
    <mergeCell ref="N5:O5"/>
    <mergeCell ref="P5:Q5"/>
    <mergeCell ref="R5:S5"/>
  </mergeCells>
  <pageMargins left="0.7" right="0.7" top="0.75" bottom="0.75" header="0.3" footer="0.3"/>
  <pageSetup paperSize="9" orientation="portrait" horizontalDpi="300" verticalDpi="300"/>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300-000000000000}">
  <dimension ref="A1:S42"/>
  <sheetViews>
    <sheetView workbookViewId="0"/>
  </sheetViews>
  <sheetFormatPr defaultColWidth="11.42578125" defaultRowHeight="12.75" x14ac:dyDescent="0.2"/>
  <cols>
    <col min="1" max="2" width="12.7109375" customWidth="1"/>
    <col min="3" max="3" width="4.42578125" customWidth="1"/>
    <col min="4" max="4" width="12.7109375" customWidth="1"/>
    <col min="5" max="5" width="4.42578125" customWidth="1"/>
    <col min="6" max="6" width="12.7109375" customWidth="1"/>
    <col min="7" max="7" width="4.42578125" customWidth="1"/>
    <col min="8" max="8" width="12.7109375" customWidth="1"/>
    <col min="9" max="9" width="4.42578125" customWidth="1"/>
    <col min="10" max="10" width="12.7109375" customWidth="1"/>
    <col min="11" max="11" width="4.42578125" customWidth="1"/>
    <col min="12" max="12" width="12.7109375" customWidth="1"/>
    <col min="13" max="13" width="4.42578125" customWidth="1"/>
    <col min="14" max="14" width="12.7109375" customWidth="1"/>
    <col min="15" max="15" width="4.42578125" customWidth="1"/>
    <col min="16" max="16" width="12.7109375" customWidth="1"/>
    <col min="17" max="17" width="4.42578125" customWidth="1"/>
    <col min="18" max="18" width="12.7109375" customWidth="1"/>
    <col min="19" max="19" width="4.42578125" customWidth="1"/>
  </cols>
  <sheetData>
    <row r="1" spans="1:19" x14ac:dyDescent="0.2">
      <c r="A1" s="8" t="str">
        <f>HYPERLINK("#'INDEX'!B103", "Link to index")</f>
        <v>Link to index</v>
      </c>
    </row>
    <row r="2" spans="1:19" ht="15.75" customHeight="1" x14ac:dyDescent="0.2">
      <c r="A2" s="25" t="s">
        <v>404</v>
      </c>
      <c r="B2" s="24"/>
      <c r="C2" s="24"/>
      <c r="D2" s="24"/>
      <c r="E2" s="24"/>
      <c r="F2" s="24"/>
      <c r="G2" s="24"/>
      <c r="H2" s="24"/>
      <c r="I2" s="24"/>
      <c r="J2" s="24"/>
      <c r="K2" s="24"/>
      <c r="L2" s="24"/>
      <c r="M2" s="24"/>
      <c r="N2" s="24"/>
      <c r="O2" s="24"/>
      <c r="P2" s="24"/>
      <c r="Q2" s="24"/>
      <c r="R2" s="24"/>
      <c r="S2" s="24"/>
    </row>
    <row r="3" spans="1:19" ht="15.75" customHeight="1" x14ac:dyDescent="0.2">
      <c r="A3" s="25" t="s">
        <v>121</v>
      </c>
      <c r="B3" s="24"/>
      <c r="C3" s="24"/>
      <c r="D3" s="24"/>
      <c r="E3" s="24"/>
      <c r="F3" s="24"/>
      <c r="G3" s="24"/>
      <c r="H3" s="24"/>
      <c r="I3" s="24"/>
      <c r="J3" s="24"/>
      <c r="K3" s="24"/>
      <c r="L3" s="24"/>
      <c r="M3" s="24"/>
      <c r="N3" s="24"/>
      <c r="O3" s="24"/>
      <c r="P3" s="24"/>
      <c r="Q3" s="24"/>
      <c r="R3" s="24"/>
      <c r="S3" s="24"/>
    </row>
    <row r="4" spans="1:19" ht="15.75" customHeight="1" x14ac:dyDescent="0.2"/>
    <row r="5" spans="1:19" ht="55.5" customHeight="1" x14ac:dyDescent="0.2">
      <c r="A5" s="11" t="s">
        <v>159</v>
      </c>
      <c r="B5" s="27" t="s">
        <v>160</v>
      </c>
      <c r="C5" s="27" t="s">
        <v>159</v>
      </c>
      <c r="D5" s="27" t="s">
        <v>161</v>
      </c>
      <c r="E5" s="27" t="s">
        <v>159</v>
      </c>
      <c r="F5" s="27" t="s">
        <v>162</v>
      </c>
      <c r="G5" s="27" t="s">
        <v>159</v>
      </c>
      <c r="H5" s="27" t="s">
        <v>163</v>
      </c>
      <c r="I5" s="27" t="s">
        <v>159</v>
      </c>
      <c r="J5" s="27" t="s">
        <v>164</v>
      </c>
      <c r="K5" s="27" t="s">
        <v>159</v>
      </c>
      <c r="L5" s="27" t="s">
        <v>165</v>
      </c>
      <c r="M5" s="27" t="s">
        <v>159</v>
      </c>
      <c r="N5" s="27" t="s">
        <v>166</v>
      </c>
      <c r="O5" s="27" t="s">
        <v>159</v>
      </c>
      <c r="P5" s="27" t="s">
        <v>167</v>
      </c>
      <c r="Q5" s="27" t="s">
        <v>159</v>
      </c>
      <c r="R5" s="27" t="s">
        <v>168</v>
      </c>
      <c r="S5" s="27" t="s">
        <v>159</v>
      </c>
    </row>
    <row r="6" spans="1:19" x14ac:dyDescent="0.2">
      <c r="A6" s="26" t="s">
        <v>212</v>
      </c>
      <c r="B6" s="26"/>
      <c r="C6" s="26"/>
      <c r="D6" s="26"/>
      <c r="E6" s="26"/>
      <c r="F6" s="26"/>
      <c r="G6" s="26"/>
      <c r="H6" s="26"/>
      <c r="I6" s="26"/>
      <c r="J6" s="26"/>
      <c r="K6" s="26"/>
      <c r="L6" s="26"/>
      <c r="M6" s="26"/>
      <c r="N6" s="26"/>
      <c r="O6" s="26"/>
      <c r="P6" s="26"/>
      <c r="Q6" s="26"/>
      <c r="R6" s="26"/>
      <c r="S6" s="26"/>
    </row>
    <row r="7" spans="1:19" x14ac:dyDescent="0.2">
      <c r="A7" s="12" t="s">
        <v>170</v>
      </c>
      <c r="B7" s="18">
        <v>1281.58253193983</v>
      </c>
      <c r="C7" s="10" t="s">
        <v>159</v>
      </c>
      <c r="D7" s="18">
        <v>1204.34212420218</v>
      </c>
      <c r="E7" s="10" t="s">
        <v>159</v>
      </c>
      <c r="F7" s="18">
        <v>1133.7118354939701</v>
      </c>
      <c r="G7" s="10" t="s">
        <v>159</v>
      </c>
      <c r="H7" s="18">
        <v>876.36138684536797</v>
      </c>
      <c r="I7" s="10" t="s">
        <v>159</v>
      </c>
      <c r="J7" s="18">
        <v>768.89427596768701</v>
      </c>
      <c r="K7" s="10" t="s">
        <v>159</v>
      </c>
      <c r="L7" s="18">
        <v>576.84800933889699</v>
      </c>
      <c r="M7" s="10" t="s">
        <v>159</v>
      </c>
      <c r="N7" s="18">
        <v>1109.01242934013</v>
      </c>
      <c r="O7" s="10" t="s">
        <v>159</v>
      </c>
      <c r="P7" s="18">
        <v>853.30729181250695</v>
      </c>
      <c r="Q7" s="10" t="s">
        <v>159</v>
      </c>
      <c r="R7" s="18">
        <v>1036.7580064695201</v>
      </c>
      <c r="S7" s="10" t="s">
        <v>159</v>
      </c>
    </row>
    <row r="8" spans="1:19" x14ac:dyDescent="0.2">
      <c r="A8" s="12" t="s">
        <v>171</v>
      </c>
      <c r="B8" s="18">
        <v>1164.7393383346</v>
      </c>
      <c r="C8" s="10" t="s">
        <v>159</v>
      </c>
      <c r="D8" s="18">
        <v>1240.7736634430701</v>
      </c>
      <c r="E8" s="10" t="s">
        <v>159</v>
      </c>
      <c r="F8" s="18">
        <v>1027.6831242426099</v>
      </c>
      <c r="G8" s="10" t="s">
        <v>159</v>
      </c>
      <c r="H8" s="18">
        <v>937.03518074569899</v>
      </c>
      <c r="I8" s="10" t="s">
        <v>159</v>
      </c>
      <c r="J8" s="18">
        <v>815.57284236877899</v>
      </c>
      <c r="K8" s="10" t="s">
        <v>159</v>
      </c>
      <c r="L8" s="18">
        <v>639.95143745637404</v>
      </c>
      <c r="M8" s="10" t="s">
        <v>159</v>
      </c>
      <c r="N8" s="18">
        <v>1193.3164225906301</v>
      </c>
      <c r="O8" s="10" t="s">
        <v>180</v>
      </c>
      <c r="P8" s="18">
        <v>750.83812583799102</v>
      </c>
      <c r="Q8" s="10" t="s">
        <v>159</v>
      </c>
      <c r="R8" s="18">
        <v>1073.7542710033499</v>
      </c>
      <c r="S8" s="10" t="s">
        <v>180</v>
      </c>
    </row>
    <row r="9" spans="1:19" x14ac:dyDescent="0.2">
      <c r="A9" s="12" t="s">
        <v>172</v>
      </c>
      <c r="B9" s="18">
        <v>1219.42367644819</v>
      </c>
      <c r="C9" s="10" t="s">
        <v>159</v>
      </c>
      <c r="D9" s="18">
        <v>1451.9886721508899</v>
      </c>
      <c r="E9" s="10" t="s">
        <v>159</v>
      </c>
      <c r="F9" s="18">
        <v>1096.0621068943501</v>
      </c>
      <c r="G9" s="10" t="s">
        <v>159</v>
      </c>
      <c r="H9" s="18">
        <v>1052.40581358285</v>
      </c>
      <c r="I9" s="10" t="s">
        <v>159</v>
      </c>
      <c r="J9" s="18">
        <v>873.86010635852301</v>
      </c>
      <c r="K9" s="10" t="s">
        <v>159</v>
      </c>
      <c r="L9" s="18">
        <v>728.98489040675702</v>
      </c>
      <c r="M9" s="10" t="s">
        <v>159</v>
      </c>
      <c r="N9" s="18">
        <v>1399.08603998135</v>
      </c>
      <c r="O9" s="10" t="s">
        <v>180</v>
      </c>
      <c r="P9" s="18">
        <v>722.58949876076895</v>
      </c>
      <c r="Q9" s="10" t="s">
        <v>159</v>
      </c>
      <c r="R9" s="18">
        <v>1223.50137343646</v>
      </c>
      <c r="S9" s="10" t="s">
        <v>180</v>
      </c>
    </row>
    <row r="10" spans="1:19" x14ac:dyDescent="0.2">
      <c r="A10" s="12" t="s">
        <v>173</v>
      </c>
      <c r="B10" s="18">
        <v>1336.8022519251999</v>
      </c>
      <c r="C10" s="10" t="s">
        <v>159</v>
      </c>
      <c r="D10" s="18">
        <v>1612.06340656262</v>
      </c>
      <c r="E10" s="10" t="s">
        <v>159</v>
      </c>
      <c r="F10" s="18">
        <v>1204.5768411535901</v>
      </c>
      <c r="G10" s="10" t="s">
        <v>159</v>
      </c>
      <c r="H10" s="18">
        <v>1174.9771435073101</v>
      </c>
      <c r="I10" s="10" t="s">
        <v>159</v>
      </c>
      <c r="J10" s="18">
        <v>937.16936046213698</v>
      </c>
      <c r="K10" s="10" t="s">
        <v>159</v>
      </c>
      <c r="L10" s="18">
        <v>825.41050930305005</v>
      </c>
      <c r="M10" s="10" t="s">
        <v>159</v>
      </c>
      <c r="N10" s="18">
        <v>1484.32264370597</v>
      </c>
      <c r="O10" s="10" t="s">
        <v>180</v>
      </c>
      <c r="P10" s="18">
        <v>624.01514746327302</v>
      </c>
      <c r="Q10" s="10" t="s">
        <v>159</v>
      </c>
      <c r="R10" s="18">
        <v>1322.1677315475299</v>
      </c>
      <c r="S10" s="10" t="s">
        <v>180</v>
      </c>
    </row>
    <row r="11" spans="1:19" x14ac:dyDescent="0.2">
      <c r="A11" s="12" t="s">
        <v>174</v>
      </c>
      <c r="B11" s="18">
        <v>1369.8582334943401</v>
      </c>
      <c r="C11" s="10" t="s">
        <v>159</v>
      </c>
      <c r="D11" s="18">
        <v>1694.02214552654</v>
      </c>
      <c r="E11" s="10" t="s">
        <v>159</v>
      </c>
      <c r="F11" s="18">
        <v>1340.8923980276099</v>
      </c>
      <c r="G11" s="10" t="s">
        <v>159</v>
      </c>
      <c r="H11" s="18">
        <v>1158.3161998656101</v>
      </c>
      <c r="I11" s="10" t="s">
        <v>180</v>
      </c>
      <c r="J11" s="18">
        <v>981.29049264531898</v>
      </c>
      <c r="K11" s="10" t="s">
        <v>159</v>
      </c>
      <c r="L11" s="18">
        <v>873.09193763613098</v>
      </c>
      <c r="M11" s="10" t="s">
        <v>159</v>
      </c>
      <c r="N11" s="18">
        <v>1585.39819375298</v>
      </c>
      <c r="O11" s="10" t="s">
        <v>180</v>
      </c>
      <c r="P11" s="18">
        <v>606.92795084844897</v>
      </c>
      <c r="Q11" s="10" t="s">
        <v>159</v>
      </c>
      <c r="R11" s="18">
        <v>1377.0504935315901</v>
      </c>
      <c r="S11" s="10" t="s">
        <v>180</v>
      </c>
    </row>
    <row r="12" spans="1:19" x14ac:dyDescent="0.2">
      <c r="A12" s="12" t="s">
        <v>175</v>
      </c>
      <c r="B12" s="18">
        <v>1357.18785391967</v>
      </c>
      <c r="C12" s="10" t="s">
        <v>159</v>
      </c>
      <c r="D12" s="18">
        <v>1692.7966466770699</v>
      </c>
      <c r="E12" s="10" t="s">
        <v>159</v>
      </c>
      <c r="F12" s="18">
        <v>1443.0670314798499</v>
      </c>
      <c r="G12" s="10" t="s">
        <v>159</v>
      </c>
      <c r="H12" s="18">
        <v>1165.90539477685</v>
      </c>
      <c r="I12" s="10" t="s">
        <v>180</v>
      </c>
      <c r="J12" s="18">
        <v>1012.13449678201</v>
      </c>
      <c r="K12" s="10" t="s">
        <v>159</v>
      </c>
      <c r="L12" s="18">
        <v>917.06441878634496</v>
      </c>
      <c r="M12" s="10" t="s">
        <v>159</v>
      </c>
      <c r="N12" s="18">
        <v>1622.9192618226</v>
      </c>
      <c r="O12" s="10" t="s">
        <v>180</v>
      </c>
      <c r="P12" s="18">
        <v>558.80379246497603</v>
      </c>
      <c r="Q12" s="10" t="s">
        <v>159</v>
      </c>
      <c r="R12" s="18">
        <v>1386.9282026818801</v>
      </c>
      <c r="S12" s="10" t="s">
        <v>180</v>
      </c>
    </row>
    <row r="13" spans="1:19" x14ac:dyDescent="0.2">
      <c r="A13" s="12" t="s">
        <v>176</v>
      </c>
      <c r="B13" s="18">
        <v>1333.3441323100801</v>
      </c>
      <c r="C13" s="10" t="s">
        <v>159</v>
      </c>
      <c r="D13" s="18">
        <v>1660.72286692993</v>
      </c>
      <c r="E13" s="10" t="s">
        <v>180</v>
      </c>
      <c r="F13" s="18">
        <v>1484.8053332674599</v>
      </c>
      <c r="G13" s="10" t="s">
        <v>180</v>
      </c>
      <c r="H13" s="18">
        <v>1181.9798520562499</v>
      </c>
      <c r="I13" s="10" t="s">
        <v>180</v>
      </c>
      <c r="J13" s="18">
        <v>1076.91609952256</v>
      </c>
      <c r="K13" s="10" t="s">
        <v>159</v>
      </c>
      <c r="L13" s="18">
        <v>1017.51725927674</v>
      </c>
      <c r="M13" s="10" t="s">
        <v>159</v>
      </c>
      <c r="N13" s="18">
        <v>1625.3547542450799</v>
      </c>
      <c r="O13" s="10" t="s">
        <v>180</v>
      </c>
      <c r="P13" s="18">
        <v>544.21600221169695</v>
      </c>
      <c r="Q13" s="10" t="s">
        <v>159</v>
      </c>
      <c r="R13" s="18">
        <v>1385.3742530114901</v>
      </c>
      <c r="S13" s="10" t="s">
        <v>180</v>
      </c>
    </row>
    <row r="14" spans="1:19" x14ac:dyDescent="0.2">
      <c r="A14" s="12" t="s">
        <v>177</v>
      </c>
      <c r="B14" s="18">
        <v>1342.3768772512799</v>
      </c>
      <c r="C14" s="10" t="s">
        <v>159</v>
      </c>
      <c r="D14" s="18">
        <v>1666.1794513540599</v>
      </c>
      <c r="E14" s="10" t="s">
        <v>314</v>
      </c>
      <c r="F14" s="18">
        <v>1563.09675906965</v>
      </c>
      <c r="G14" s="10" t="s">
        <v>180</v>
      </c>
      <c r="H14" s="18">
        <v>1203.0752411687599</v>
      </c>
      <c r="I14" s="10" t="s">
        <v>180</v>
      </c>
      <c r="J14" s="18">
        <v>1134.18582695958</v>
      </c>
      <c r="K14" s="10" t="s">
        <v>159</v>
      </c>
      <c r="L14" s="18">
        <v>1029.96251864235</v>
      </c>
      <c r="M14" s="10" t="s">
        <v>159</v>
      </c>
      <c r="N14" s="18">
        <v>1491.7333214100299</v>
      </c>
      <c r="O14" s="10" t="s">
        <v>180</v>
      </c>
      <c r="P14" s="18">
        <v>502.69796008321998</v>
      </c>
      <c r="Q14" s="10" t="s">
        <v>159</v>
      </c>
      <c r="R14" s="18">
        <v>1358.58337456455</v>
      </c>
      <c r="S14" s="10" t="s">
        <v>401</v>
      </c>
    </row>
    <row r="15" spans="1:19" x14ac:dyDescent="0.2">
      <c r="A15" s="12" t="s">
        <v>181</v>
      </c>
      <c r="B15" s="18">
        <v>1350.48552360334</v>
      </c>
      <c r="C15" s="10" t="s">
        <v>159</v>
      </c>
      <c r="D15" s="18">
        <v>1695.3078530630601</v>
      </c>
      <c r="E15" s="10" t="s">
        <v>314</v>
      </c>
      <c r="F15" s="18">
        <v>1592.93786188538</v>
      </c>
      <c r="G15" s="10" t="s">
        <v>180</v>
      </c>
      <c r="H15" s="18">
        <v>1294.2501902071799</v>
      </c>
      <c r="I15" s="10" t="s">
        <v>180</v>
      </c>
      <c r="J15" s="18">
        <v>1179.0945371338901</v>
      </c>
      <c r="K15" s="10" t="s">
        <v>159</v>
      </c>
      <c r="L15" s="18">
        <v>1052.83103534361</v>
      </c>
      <c r="M15" s="10" t="s">
        <v>159</v>
      </c>
      <c r="N15" s="18">
        <v>1428.3515605217499</v>
      </c>
      <c r="O15" s="10" t="s">
        <v>180</v>
      </c>
      <c r="P15" s="18">
        <v>526.99744652115396</v>
      </c>
      <c r="Q15" s="10" t="s">
        <v>159</v>
      </c>
      <c r="R15" s="18">
        <v>1375.44134902572</v>
      </c>
      <c r="S15" s="10" t="s">
        <v>401</v>
      </c>
    </row>
    <row r="16" spans="1:19" x14ac:dyDescent="0.2">
      <c r="A16" s="12" t="s">
        <v>182</v>
      </c>
      <c r="B16" s="18">
        <v>1266.1729174648999</v>
      </c>
      <c r="C16" s="10" t="s">
        <v>159</v>
      </c>
      <c r="D16" s="18">
        <v>1712.45504548547</v>
      </c>
      <c r="E16" s="10" t="s">
        <v>314</v>
      </c>
      <c r="F16" s="18">
        <v>1643.4558374083099</v>
      </c>
      <c r="G16" s="10" t="s">
        <v>180</v>
      </c>
      <c r="H16" s="18">
        <v>1310.55194414984</v>
      </c>
      <c r="I16" s="10" t="s">
        <v>180</v>
      </c>
      <c r="J16" s="18">
        <v>1174.5766077948099</v>
      </c>
      <c r="K16" s="10" t="s">
        <v>159</v>
      </c>
      <c r="L16" s="18">
        <v>1058.5236186223799</v>
      </c>
      <c r="M16" s="10" t="s">
        <v>159</v>
      </c>
      <c r="N16" s="18">
        <v>1397.71501842672</v>
      </c>
      <c r="O16" s="10" t="s">
        <v>180</v>
      </c>
      <c r="P16" s="18">
        <v>534.45571335684895</v>
      </c>
      <c r="Q16" s="10" t="s">
        <v>159</v>
      </c>
      <c r="R16" s="18">
        <v>1375.1066286796599</v>
      </c>
      <c r="S16" s="10" t="s">
        <v>401</v>
      </c>
    </row>
    <row r="17" spans="1:19" x14ac:dyDescent="0.2">
      <c r="A17" s="12" t="s">
        <v>183</v>
      </c>
      <c r="B17" s="18">
        <v>1247.5992140482799</v>
      </c>
      <c r="C17" s="10" t="s">
        <v>159</v>
      </c>
      <c r="D17" s="18">
        <v>1702.87454681692</v>
      </c>
      <c r="E17" s="10" t="s">
        <v>314</v>
      </c>
      <c r="F17" s="18">
        <v>1763.9710517581</v>
      </c>
      <c r="G17" s="10" t="s">
        <v>180</v>
      </c>
      <c r="H17" s="18">
        <v>1306.81415345197</v>
      </c>
      <c r="I17" s="10" t="s">
        <v>180</v>
      </c>
      <c r="J17" s="18">
        <v>1147.9194347898799</v>
      </c>
      <c r="K17" s="10" t="s">
        <v>159</v>
      </c>
      <c r="L17" s="18">
        <v>971.60956978397098</v>
      </c>
      <c r="M17" s="10" t="s">
        <v>159</v>
      </c>
      <c r="N17" s="18">
        <v>1404.00857207851</v>
      </c>
      <c r="O17" s="10" t="s">
        <v>180</v>
      </c>
      <c r="P17" s="18">
        <v>550.30453045013098</v>
      </c>
      <c r="Q17" s="10" t="s">
        <v>159</v>
      </c>
      <c r="R17" s="18">
        <v>1369.91215909571</v>
      </c>
      <c r="S17" s="10" t="s">
        <v>401</v>
      </c>
    </row>
    <row r="18" spans="1:19" x14ac:dyDescent="0.2">
      <c r="A18" s="12" t="s">
        <v>184</v>
      </c>
      <c r="B18" s="18">
        <v>1150.49760212927</v>
      </c>
      <c r="C18" s="10" t="s">
        <v>159</v>
      </c>
      <c r="D18" s="18">
        <v>1692.8765907617401</v>
      </c>
      <c r="E18" s="10" t="s">
        <v>314</v>
      </c>
      <c r="F18" s="18">
        <v>1723.3469116429201</v>
      </c>
      <c r="G18" s="10" t="s">
        <v>180</v>
      </c>
      <c r="H18" s="18">
        <v>1179.2284111777401</v>
      </c>
      <c r="I18" s="10" t="s">
        <v>180</v>
      </c>
      <c r="J18" s="18">
        <v>1154.06574891013</v>
      </c>
      <c r="K18" s="10" t="s">
        <v>159</v>
      </c>
      <c r="L18" s="18">
        <v>958.85923865832206</v>
      </c>
      <c r="M18" s="10" t="s">
        <v>159</v>
      </c>
      <c r="N18" s="18">
        <v>1380.55395519995</v>
      </c>
      <c r="O18" s="10" t="s">
        <v>180</v>
      </c>
      <c r="P18" s="18">
        <v>633.15876087519405</v>
      </c>
      <c r="Q18" s="10" t="s">
        <v>159</v>
      </c>
      <c r="R18" s="18">
        <v>1341.3369983236601</v>
      </c>
      <c r="S18" s="10" t="s">
        <v>401</v>
      </c>
    </row>
    <row r="19" spans="1:19" x14ac:dyDescent="0.2">
      <c r="A19" s="12" t="s">
        <v>185</v>
      </c>
      <c r="B19" s="18">
        <v>1059.65854554869</v>
      </c>
      <c r="C19" s="10" t="s">
        <v>159</v>
      </c>
      <c r="D19" s="18">
        <v>1487.1517187188599</v>
      </c>
      <c r="E19" s="10" t="s">
        <v>159</v>
      </c>
      <c r="F19" s="18">
        <v>1766.5699918545699</v>
      </c>
      <c r="G19" s="10" t="s">
        <v>180</v>
      </c>
      <c r="H19" s="18">
        <v>1187.24360892715</v>
      </c>
      <c r="I19" s="10" t="s">
        <v>180</v>
      </c>
      <c r="J19" s="18">
        <v>1064.6300534309401</v>
      </c>
      <c r="K19" s="10" t="s">
        <v>159</v>
      </c>
      <c r="L19" s="18">
        <v>970.45093566826301</v>
      </c>
      <c r="M19" s="10" t="s">
        <v>159</v>
      </c>
      <c r="N19" s="18">
        <v>1348.9524970103</v>
      </c>
      <c r="O19" s="10" t="s">
        <v>180</v>
      </c>
      <c r="P19" s="18">
        <v>638.43613235391695</v>
      </c>
      <c r="Q19" s="10" t="s">
        <v>159</v>
      </c>
      <c r="R19" s="18">
        <v>1259.31350741457</v>
      </c>
      <c r="S19" s="10" t="s">
        <v>180</v>
      </c>
    </row>
    <row r="20" spans="1:19" x14ac:dyDescent="0.2">
      <c r="A20" s="12" t="s">
        <v>187</v>
      </c>
      <c r="B20" s="18">
        <v>1003.00311111396</v>
      </c>
      <c r="C20" s="10" t="s">
        <v>159</v>
      </c>
      <c r="D20" s="18">
        <v>1472.6186033476499</v>
      </c>
      <c r="E20" s="10" t="s">
        <v>159</v>
      </c>
      <c r="F20" s="18">
        <v>1735.05367284465</v>
      </c>
      <c r="G20" s="10" t="s">
        <v>180</v>
      </c>
      <c r="H20" s="18">
        <v>1167.39732855173</v>
      </c>
      <c r="I20" s="10" t="s">
        <v>180</v>
      </c>
      <c r="J20" s="18">
        <v>1029.4889733084999</v>
      </c>
      <c r="K20" s="10" t="s">
        <v>159</v>
      </c>
      <c r="L20" s="18">
        <v>973.69868358657595</v>
      </c>
      <c r="M20" s="10" t="s">
        <v>159</v>
      </c>
      <c r="N20" s="18">
        <v>1347.10564746318</v>
      </c>
      <c r="O20" s="10" t="s">
        <v>180</v>
      </c>
      <c r="P20" s="18">
        <v>660.50608119964795</v>
      </c>
      <c r="Q20" s="10" t="s">
        <v>159</v>
      </c>
      <c r="R20" s="18">
        <v>1247.8377144674701</v>
      </c>
      <c r="S20" s="10" t="s">
        <v>180</v>
      </c>
    </row>
    <row r="21" spans="1:19" x14ac:dyDescent="0.2">
      <c r="A21" s="12" t="s">
        <v>188</v>
      </c>
      <c r="B21" s="18">
        <v>959.33649694604503</v>
      </c>
      <c r="C21" s="10" t="s">
        <v>159</v>
      </c>
      <c r="D21" s="18">
        <v>1298.6345304034501</v>
      </c>
      <c r="E21" s="10" t="s">
        <v>180</v>
      </c>
      <c r="F21" s="18">
        <v>1548.02809243253</v>
      </c>
      <c r="G21" s="10" t="s">
        <v>180</v>
      </c>
      <c r="H21" s="18">
        <v>1066.9525572566699</v>
      </c>
      <c r="I21" s="10" t="s">
        <v>180</v>
      </c>
      <c r="J21" s="18">
        <v>976.95995045913196</v>
      </c>
      <c r="K21" s="10" t="s">
        <v>159</v>
      </c>
      <c r="L21" s="18">
        <v>920.68323678057197</v>
      </c>
      <c r="M21" s="10" t="s">
        <v>159</v>
      </c>
      <c r="N21" s="18">
        <v>1283.99930804526</v>
      </c>
      <c r="O21" s="10" t="s">
        <v>180</v>
      </c>
      <c r="P21" s="18">
        <v>618.11426438859098</v>
      </c>
      <c r="Q21" s="10" t="s">
        <v>159</v>
      </c>
      <c r="R21" s="18">
        <v>1142.94184940025</v>
      </c>
      <c r="S21" s="10" t="s">
        <v>180</v>
      </c>
    </row>
    <row r="22" spans="1:19" x14ac:dyDescent="0.2">
      <c r="A22" s="12" t="s">
        <v>189</v>
      </c>
      <c r="B22" s="18">
        <v>928.82174007978801</v>
      </c>
      <c r="C22" s="10" t="s">
        <v>159</v>
      </c>
      <c r="D22" s="18">
        <v>1405.5249515595799</v>
      </c>
      <c r="E22" s="10" t="s">
        <v>159</v>
      </c>
      <c r="F22" s="18">
        <v>1363.12372961444</v>
      </c>
      <c r="G22" s="10" t="s">
        <v>180</v>
      </c>
      <c r="H22" s="18">
        <v>1053.32402276828</v>
      </c>
      <c r="I22" s="10" t="s">
        <v>180</v>
      </c>
      <c r="J22" s="18">
        <v>947.918417184649</v>
      </c>
      <c r="K22" s="10" t="s">
        <v>159</v>
      </c>
      <c r="L22" s="18">
        <v>887.92461539879002</v>
      </c>
      <c r="M22" s="10" t="s">
        <v>159</v>
      </c>
      <c r="N22" s="18">
        <v>1244.99475374707</v>
      </c>
      <c r="O22" s="10" t="s">
        <v>180</v>
      </c>
      <c r="P22" s="18">
        <v>558.80330121574605</v>
      </c>
      <c r="Q22" s="10" t="s">
        <v>159</v>
      </c>
      <c r="R22" s="18">
        <v>1153.01148973355</v>
      </c>
      <c r="S22" s="10" t="s">
        <v>180</v>
      </c>
    </row>
    <row r="23" spans="1:19" x14ac:dyDescent="0.2">
      <c r="A23" s="12" t="s">
        <v>190</v>
      </c>
      <c r="B23" s="18">
        <v>898.394984875869</v>
      </c>
      <c r="C23" s="10" t="s">
        <v>159</v>
      </c>
      <c r="D23" s="18">
        <v>1416.94499442085</v>
      </c>
      <c r="E23" s="10" t="s">
        <v>159</v>
      </c>
      <c r="F23" s="18">
        <v>1378.52138945518</v>
      </c>
      <c r="G23" s="10" t="s">
        <v>180</v>
      </c>
      <c r="H23" s="18">
        <v>1058.97651416299</v>
      </c>
      <c r="I23" s="10" t="s">
        <v>180</v>
      </c>
      <c r="J23" s="18">
        <v>930.81231145047605</v>
      </c>
      <c r="K23" s="10" t="s">
        <v>159</v>
      </c>
      <c r="L23" s="18">
        <v>846.77415482135996</v>
      </c>
      <c r="M23" s="10" t="s">
        <v>159</v>
      </c>
      <c r="N23" s="18">
        <v>1265.4414111175499</v>
      </c>
      <c r="O23" s="10" t="s">
        <v>180</v>
      </c>
      <c r="P23" s="18">
        <v>634.893811745226</v>
      </c>
      <c r="Q23" s="10" t="s">
        <v>159</v>
      </c>
      <c r="R23" s="18">
        <v>1167.31670784062</v>
      </c>
      <c r="S23" s="10" t="s">
        <v>180</v>
      </c>
    </row>
    <row r="24" spans="1:19" x14ac:dyDescent="0.2">
      <c r="A24" s="12" t="s">
        <v>191</v>
      </c>
      <c r="B24" s="18">
        <v>850.13560273368796</v>
      </c>
      <c r="C24" s="10" t="s">
        <v>159</v>
      </c>
      <c r="D24" s="18">
        <v>1408.5698415786701</v>
      </c>
      <c r="E24" s="10" t="s">
        <v>159</v>
      </c>
      <c r="F24" s="18">
        <v>1365.4625655017001</v>
      </c>
      <c r="G24" s="10" t="s">
        <v>180</v>
      </c>
      <c r="H24" s="18">
        <v>1039.47613042084</v>
      </c>
      <c r="I24" s="10" t="s">
        <v>180</v>
      </c>
      <c r="J24" s="18">
        <v>899.43207750086401</v>
      </c>
      <c r="K24" s="10" t="s">
        <v>159</v>
      </c>
      <c r="L24" s="18">
        <v>807.24223156146797</v>
      </c>
      <c r="M24" s="10" t="s">
        <v>159</v>
      </c>
      <c r="N24" s="18">
        <v>1177.76310101115</v>
      </c>
      <c r="O24" s="10" t="s">
        <v>180</v>
      </c>
      <c r="P24" s="18">
        <v>601.11600933800901</v>
      </c>
      <c r="Q24" s="10" t="s">
        <v>159</v>
      </c>
      <c r="R24" s="18">
        <v>1130.3388081563601</v>
      </c>
      <c r="S24" s="10" t="s">
        <v>180</v>
      </c>
    </row>
    <row r="25" spans="1:19" x14ac:dyDescent="0.2">
      <c r="A25" s="12" t="s">
        <v>192</v>
      </c>
      <c r="B25" s="18">
        <v>785.19030656775396</v>
      </c>
      <c r="C25" s="10" t="s">
        <v>159</v>
      </c>
      <c r="D25" s="18">
        <v>1388.0626162430101</v>
      </c>
      <c r="E25" s="10" t="s">
        <v>159</v>
      </c>
      <c r="F25" s="18">
        <v>1391.0906467719001</v>
      </c>
      <c r="G25" s="10" t="s">
        <v>180</v>
      </c>
      <c r="H25" s="18">
        <v>980.67577266348201</v>
      </c>
      <c r="I25" s="10" t="s">
        <v>180</v>
      </c>
      <c r="J25" s="18">
        <v>865.27144454316601</v>
      </c>
      <c r="K25" s="10" t="s">
        <v>159</v>
      </c>
      <c r="L25" s="18">
        <v>761.48006841826805</v>
      </c>
      <c r="M25" s="10" t="s">
        <v>159</v>
      </c>
      <c r="N25" s="18">
        <v>1122.45977624337</v>
      </c>
      <c r="O25" s="10" t="s">
        <v>180</v>
      </c>
      <c r="P25" s="18">
        <v>670.98902398591895</v>
      </c>
      <c r="Q25" s="10" t="s">
        <v>159</v>
      </c>
      <c r="R25" s="18">
        <v>1101.27631362532</v>
      </c>
      <c r="S25" s="10" t="s">
        <v>180</v>
      </c>
    </row>
    <row r="26" spans="1:19" x14ac:dyDescent="0.2">
      <c r="A26" s="12" t="s">
        <v>193</v>
      </c>
      <c r="B26" s="18">
        <v>748.35175272479705</v>
      </c>
      <c r="C26" s="10" t="s">
        <v>159</v>
      </c>
      <c r="D26" s="18">
        <v>1463.4294120003599</v>
      </c>
      <c r="E26" s="10" t="s">
        <v>159</v>
      </c>
      <c r="F26" s="18">
        <v>1478.6660415556701</v>
      </c>
      <c r="G26" s="10" t="s">
        <v>180</v>
      </c>
      <c r="H26" s="18">
        <v>1026.2512022823601</v>
      </c>
      <c r="I26" s="10" t="s">
        <v>180</v>
      </c>
      <c r="J26" s="18">
        <v>841.24198718813204</v>
      </c>
      <c r="K26" s="10" t="s">
        <v>159</v>
      </c>
      <c r="L26" s="18">
        <v>751.68117115187999</v>
      </c>
      <c r="M26" s="10" t="s">
        <v>159</v>
      </c>
      <c r="N26" s="18">
        <v>1170.99670594027</v>
      </c>
      <c r="O26" s="10" t="s">
        <v>180</v>
      </c>
      <c r="P26" s="18">
        <v>691.17689648330099</v>
      </c>
      <c r="Q26" s="10" t="s">
        <v>159</v>
      </c>
      <c r="R26" s="18">
        <v>1147.63845029103</v>
      </c>
      <c r="S26" s="10" t="s">
        <v>180</v>
      </c>
    </row>
    <row r="27" spans="1:19" x14ac:dyDescent="0.2">
      <c r="A27" s="12" t="s">
        <v>195</v>
      </c>
      <c r="B27" s="18">
        <v>741.99383672393299</v>
      </c>
      <c r="C27" s="10" t="s">
        <v>159</v>
      </c>
      <c r="D27" s="18">
        <v>1512.77111066267</v>
      </c>
      <c r="E27" s="10" t="s">
        <v>159</v>
      </c>
      <c r="F27" s="18">
        <v>1465.85102514695</v>
      </c>
      <c r="G27" s="10" t="s">
        <v>180</v>
      </c>
      <c r="H27" s="18">
        <v>1035.0319864093501</v>
      </c>
      <c r="I27" s="10" t="s">
        <v>180</v>
      </c>
      <c r="J27" s="18">
        <v>845.45961204195601</v>
      </c>
      <c r="K27" s="10" t="s">
        <v>159</v>
      </c>
      <c r="L27" s="18">
        <v>746.31151110466305</v>
      </c>
      <c r="M27" s="10" t="s">
        <v>159</v>
      </c>
      <c r="N27" s="18">
        <v>1143.63566465092</v>
      </c>
      <c r="O27" s="10" t="s">
        <v>180</v>
      </c>
      <c r="P27" s="18">
        <v>644.35055201660202</v>
      </c>
      <c r="Q27" s="10" t="s">
        <v>159</v>
      </c>
      <c r="R27" s="18">
        <v>1153.85358911153</v>
      </c>
      <c r="S27" s="10" t="s">
        <v>180</v>
      </c>
    </row>
    <row r="28" spans="1:19" x14ac:dyDescent="0.2">
      <c r="A28" s="12" t="s">
        <v>196</v>
      </c>
      <c r="B28" s="18">
        <v>755.58206690174404</v>
      </c>
      <c r="C28" s="10" t="s">
        <v>159</v>
      </c>
      <c r="D28" s="18">
        <v>1479.39499713952</v>
      </c>
      <c r="E28" s="10" t="s">
        <v>159</v>
      </c>
      <c r="F28" s="18">
        <v>1425.22583844267</v>
      </c>
      <c r="G28" s="10" t="s">
        <v>180</v>
      </c>
      <c r="H28" s="18">
        <v>1001.12893465326</v>
      </c>
      <c r="I28" s="10" t="s">
        <v>180</v>
      </c>
      <c r="J28" s="18">
        <v>754.90191879414203</v>
      </c>
      <c r="K28" s="10" t="s">
        <v>159</v>
      </c>
      <c r="L28" s="18">
        <v>688.33766413136402</v>
      </c>
      <c r="M28" s="10" t="s">
        <v>159</v>
      </c>
      <c r="N28" s="18">
        <v>1026.2639356730799</v>
      </c>
      <c r="O28" s="10" t="s">
        <v>180</v>
      </c>
      <c r="P28" s="18">
        <v>548.75645615774397</v>
      </c>
      <c r="Q28" s="10" t="s">
        <v>159</v>
      </c>
      <c r="R28" s="18">
        <v>1088.7348992331099</v>
      </c>
      <c r="S28" s="10" t="s">
        <v>180</v>
      </c>
    </row>
    <row r="29" spans="1:19" x14ac:dyDescent="0.2">
      <c r="A29" s="12" t="s">
        <v>198</v>
      </c>
      <c r="B29" s="18">
        <v>719.33873692491602</v>
      </c>
      <c r="C29" s="10" t="s">
        <v>159</v>
      </c>
      <c r="D29" s="18">
        <v>1473.2255233317901</v>
      </c>
      <c r="E29" s="10" t="s">
        <v>159</v>
      </c>
      <c r="F29" s="18">
        <v>1457.9054596880901</v>
      </c>
      <c r="G29" s="10" t="s">
        <v>180</v>
      </c>
      <c r="H29" s="18">
        <v>1019.61307601241</v>
      </c>
      <c r="I29" s="10" t="s">
        <v>180</v>
      </c>
      <c r="J29" s="18">
        <v>770.11296867312797</v>
      </c>
      <c r="K29" s="10" t="s">
        <v>159</v>
      </c>
      <c r="L29" s="18">
        <v>640.59173601747602</v>
      </c>
      <c r="M29" s="10" t="s">
        <v>159</v>
      </c>
      <c r="N29" s="18">
        <v>1053.4813045399701</v>
      </c>
      <c r="O29" s="10" t="s">
        <v>180</v>
      </c>
      <c r="P29" s="18">
        <v>506.398508062232</v>
      </c>
      <c r="Q29" s="10" t="s">
        <v>159</v>
      </c>
      <c r="R29" s="18">
        <v>1092.6289998324601</v>
      </c>
      <c r="S29" s="10" t="s">
        <v>180</v>
      </c>
    </row>
    <row r="30" spans="1:19" x14ac:dyDescent="0.2">
      <c r="A30" s="12" t="s">
        <v>199</v>
      </c>
      <c r="B30" s="18">
        <v>716.53113509315403</v>
      </c>
      <c r="C30" s="10" t="s">
        <v>159</v>
      </c>
      <c r="D30" s="18">
        <v>1454.4611440554099</v>
      </c>
      <c r="E30" s="10" t="s">
        <v>159</v>
      </c>
      <c r="F30" s="18">
        <v>1439.1431013106901</v>
      </c>
      <c r="G30" s="10" t="s">
        <v>180</v>
      </c>
      <c r="H30" s="18">
        <v>1051.6609971424</v>
      </c>
      <c r="I30" s="10" t="s">
        <v>180</v>
      </c>
      <c r="J30" s="18">
        <v>728.28841972650605</v>
      </c>
      <c r="K30" s="10" t="s">
        <v>159</v>
      </c>
      <c r="L30" s="18">
        <v>634.33686140114605</v>
      </c>
      <c r="M30" s="10" t="s">
        <v>159</v>
      </c>
      <c r="N30" s="18">
        <v>1023.3362815607099</v>
      </c>
      <c r="O30" s="10" t="s">
        <v>180</v>
      </c>
      <c r="P30" s="18">
        <v>503.60660222182202</v>
      </c>
      <c r="Q30" s="10" t="s">
        <v>159</v>
      </c>
      <c r="R30" s="18">
        <v>1081.03217064511</v>
      </c>
      <c r="S30" s="10" t="s">
        <v>180</v>
      </c>
    </row>
    <row r="31" spans="1:19" x14ac:dyDescent="0.2">
      <c r="A31" s="12" t="s">
        <v>200</v>
      </c>
      <c r="B31" s="18">
        <v>578.73147201864401</v>
      </c>
      <c r="C31" s="10" t="s">
        <v>159</v>
      </c>
      <c r="D31" s="18">
        <v>1201.2976300867299</v>
      </c>
      <c r="E31" s="10" t="s">
        <v>159</v>
      </c>
      <c r="F31" s="18">
        <v>1230.2985426094399</v>
      </c>
      <c r="G31" s="10" t="s">
        <v>159</v>
      </c>
      <c r="H31" s="18">
        <v>782.34714150079503</v>
      </c>
      <c r="I31" s="10" t="s">
        <v>180</v>
      </c>
      <c r="J31" s="18">
        <v>579.01910511591495</v>
      </c>
      <c r="K31" s="10" t="s">
        <v>159</v>
      </c>
      <c r="L31" s="18">
        <v>500.81657655034201</v>
      </c>
      <c r="M31" s="10" t="s">
        <v>159</v>
      </c>
      <c r="N31" s="18">
        <v>766.39278945342903</v>
      </c>
      <c r="O31" s="10" t="s">
        <v>180</v>
      </c>
      <c r="P31" s="18">
        <v>410.88452937986602</v>
      </c>
      <c r="Q31" s="10" t="s">
        <v>159</v>
      </c>
      <c r="R31" s="18">
        <v>851.91846598055304</v>
      </c>
      <c r="S31" s="10" t="s">
        <v>180</v>
      </c>
    </row>
    <row r="32" spans="1:19" x14ac:dyDescent="0.2">
      <c r="A32" s="15" t="s">
        <v>201</v>
      </c>
      <c r="B32" s="19">
        <v>741.36986063077302</v>
      </c>
      <c r="C32" s="14" t="s">
        <v>159</v>
      </c>
      <c r="D32" s="19">
        <v>1298.94349778849</v>
      </c>
      <c r="E32" s="14" t="s">
        <v>159</v>
      </c>
      <c r="F32" s="19">
        <v>1695.6883386423401</v>
      </c>
      <c r="G32" s="14" t="s">
        <v>159</v>
      </c>
      <c r="H32" s="19">
        <v>1077.3291361814699</v>
      </c>
      <c r="I32" s="14" t="s">
        <v>180</v>
      </c>
      <c r="J32" s="19">
        <v>788.09140177828795</v>
      </c>
      <c r="K32" s="14" t="s">
        <v>159</v>
      </c>
      <c r="L32" s="19">
        <v>660.51775083325697</v>
      </c>
      <c r="M32" s="14" t="s">
        <v>159</v>
      </c>
      <c r="N32" s="19">
        <v>522.80176922054397</v>
      </c>
      <c r="O32" s="14" t="s">
        <v>180</v>
      </c>
      <c r="P32" s="19">
        <v>468.26728763765902</v>
      </c>
      <c r="Q32" s="14" t="s">
        <v>159</v>
      </c>
      <c r="R32" s="19">
        <v>909.88622192018295</v>
      </c>
      <c r="S32" s="14" t="s">
        <v>180</v>
      </c>
    </row>
    <row r="34" spans="1:2" x14ac:dyDescent="0.2">
      <c r="A34" s="16" t="s">
        <v>202</v>
      </c>
      <c r="B34" s="16" t="s">
        <v>215</v>
      </c>
    </row>
    <row r="37" spans="1:2" x14ac:dyDescent="0.2">
      <c r="B37" s="16" t="s">
        <v>318</v>
      </c>
    </row>
    <row r="38" spans="1:2" x14ac:dyDescent="0.2">
      <c r="B38" s="16" t="s">
        <v>208</v>
      </c>
    </row>
    <row r="41" spans="1:2" x14ac:dyDescent="0.2">
      <c r="A41" s="17" t="str">
        <f>HYPERLINK("#'GAMING 7'!A2", "&lt;&lt;&lt; Previous table")</f>
        <v>&lt;&lt;&lt; Previous table</v>
      </c>
    </row>
    <row r="42" spans="1:2" x14ac:dyDescent="0.2">
      <c r="A42" s="17" t="str">
        <f>HYPERLINK("#'GAMING 9'!A2", "&gt;&gt;&gt; Next table")</f>
        <v>&gt;&gt;&gt; Next table</v>
      </c>
    </row>
  </sheetData>
  <mergeCells count="12">
    <mergeCell ref="A2:S2"/>
    <mergeCell ref="A3:S3"/>
    <mergeCell ref="A6:S6"/>
    <mergeCell ref="B5:C5"/>
    <mergeCell ref="D5:E5"/>
    <mergeCell ref="F5:G5"/>
    <mergeCell ref="H5:I5"/>
    <mergeCell ref="J5:K5"/>
    <mergeCell ref="L5:M5"/>
    <mergeCell ref="N5:O5"/>
    <mergeCell ref="P5:Q5"/>
    <mergeCell ref="R5:S5"/>
  </mergeCells>
  <pageMargins left="0.7" right="0.7" top="0.75" bottom="0.75" header="0.3" footer="0.3"/>
  <pageSetup paperSize="9" orientation="portrait" horizontalDpi="300" verticalDpi="300"/>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400-000000000000}">
  <dimension ref="A1:S42"/>
  <sheetViews>
    <sheetView workbookViewId="0"/>
  </sheetViews>
  <sheetFormatPr defaultColWidth="11.42578125" defaultRowHeight="12.75" x14ac:dyDescent="0.2"/>
  <cols>
    <col min="1" max="2" width="12.7109375" customWidth="1"/>
    <col min="3" max="3" width="4.42578125" customWidth="1"/>
    <col min="4" max="4" width="12.7109375" customWidth="1"/>
    <col min="5" max="5" width="4.42578125" customWidth="1"/>
    <col min="6" max="6" width="12.7109375" customWidth="1"/>
    <col min="7" max="7" width="4.42578125" customWidth="1"/>
    <col min="8" max="8" width="12.7109375" customWidth="1"/>
    <col min="9" max="9" width="4.42578125" customWidth="1"/>
    <col min="10" max="10" width="12.7109375" customWidth="1"/>
    <col min="11" max="11" width="4.42578125" customWidth="1"/>
    <col min="12" max="12" width="12.7109375" customWidth="1"/>
    <col min="13" max="13" width="4.42578125" customWidth="1"/>
    <col min="14" max="14" width="12.7109375" customWidth="1"/>
    <col min="15" max="15" width="4.42578125" customWidth="1"/>
    <col min="16" max="16" width="12.7109375" customWidth="1"/>
    <col min="17" max="17" width="4.42578125" customWidth="1"/>
    <col min="18" max="18" width="12.7109375" customWidth="1"/>
    <col min="19" max="19" width="4.42578125" customWidth="1"/>
  </cols>
  <sheetData>
    <row r="1" spans="1:19" x14ac:dyDescent="0.2">
      <c r="A1" s="8" t="str">
        <f>HYPERLINK("#'INDEX'!B104", "Link to index")</f>
        <v>Link to index</v>
      </c>
    </row>
    <row r="2" spans="1:19" ht="15.75" customHeight="1" x14ac:dyDescent="0.2">
      <c r="A2" s="25" t="s">
        <v>405</v>
      </c>
      <c r="B2" s="24"/>
      <c r="C2" s="24"/>
      <c r="D2" s="24"/>
      <c r="E2" s="24"/>
      <c r="F2" s="24"/>
      <c r="G2" s="24"/>
      <c r="H2" s="24"/>
      <c r="I2" s="24"/>
      <c r="J2" s="24"/>
      <c r="K2" s="24"/>
      <c r="L2" s="24"/>
      <c r="M2" s="24"/>
      <c r="N2" s="24"/>
      <c r="O2" s="24"/>
      <c r="P2" s="24"/>
      <c r="Q2" s="24"/>
      <c r="R2" s="24"/>
      <c r="S2" s="24"/>
    </row>
    <row r="3" spans="1:19" ht="15.75" customHeight="1" x14ac:dyDescent="0.2">
      <c r="A3" s="25" t="s">
        <v>122</v>
      </c>
      <c r="B3" s="24"/>
      <c r="C3" s="24"/>
      <c r="D3" s="24"/>
      <c r="E3" s="24"/>
      <c r="F3" s="24"/>
      <c r="G3" s="24"/>
      <c r="H3" s="24"/>
      <c r="I3" s="24"/>
      <c r="J3" s="24"/>
      <c r="K3" s="24"/>
      <c r="L3" s="24"/>
      <c r="M3" s="24"/>
      <c r="N3" s="24"/>
      <c r="O3" s="24"/>
      <c r="P3" s="24"/>
      <c r="Q3" s="24"/>
      <c r="R3" s="24"/>
      <c r="S3" s="24"/>
    </row>
    <row r="4" spans="1:19" ht="15.75" customHeight="1" x14ac:dyDescent="0.2"/>
    <row r="5" spans="1:19" ht="55.5" customHeight="1" x14ac:dyDescent="0.2">
      <c r="A5" s="11" t="s">
        <v>159</v>
      </c>
      <c r="B5" s="27" t="s">
        <v>160</v>
      </c>
      <c r="C5" s="27" t="s">
        <v>159</v>
      </c>
      <c r="D5" s="27" t="s">
        <v>161</v>
      </c>
      <c r="E5" s="27" t="s">
        <v>159</v>
      </c>
      <c r="F5" s="27" t="s">
        <v>162</v>
      </c>
      <c r="G5" s="27" t="s">
        <v>159</v>
      </c>
      <c r="H5" s="27" t="s">
        <v>163</v>
      </c>
      <c r="I5" s="27" t="s">
        <v>159</v>
      </c>
      <c r="J5" s="27" t="s">
        <v>164</v>
      </c>
      <c r="K5" s="27" t="s">
        <v>159</v>
      </c>
      <c r="L5" s="27" t="s">
        <v>165</v>
      </c>
      <c r="M5" s="27" t="s">
        <v>159</v>
      </c>
      <c r="N5" s="27" t="s">
        <v>166</v>
      </c>
      <c r="O5" s="27" t="s">
        <v>159</v>
      </c>
      <c r="P5" s="27" t="s">
        <v>167</v>
      </c>
      <c r="Q5" s="27" t="s">
        <v>159</v>
      </c>
      <c r="R5" s="27" t="s">
        <v>168</v>
      </c>
      <c r="S5" s="27" t="s">
        <v>159</v>
      </c>
    </row>
    <row r="6" spans="1:19" x14ac:dyDescent="0.2">
      <c r="A6" s="26" t="s">
        <v>222</v>
      </c>
      <c r="B6" s="26"/>
      <c r="C6" s="26"/>
      <c r="D6" s="26"/>
      <c r="E6" s="26"/>
      <c r="F6" s="26"/>
      <c r="G6" s="26"/>
      <c r="H6" s="26"/>
      <c r="I6" s="26"/>
      <c r="J6" s="26"/>
      <c r="K6" s="26"/>
      <c r="L6" s="26"/>
      <c r="M6" s="26"/>
      <c r="N6" s="26"/>
      <c r="O6" s="26"/>
      <c r="P6" s="26"/>
      <c r="Q6" s="26"/>
      <c r="R6" s="26"/>
      <c r="S6" s="26"/>
    </row>
    <row r="7" spans="1:19" x14ac:dyDescent="0.2">
      <c r="A7" s="12" t="s">
        <v>170</v>
      </c>
      <c r="B7" s="9">
        <v>2.2119889070368899</v>
      </c>
      <c r="C7" s="10" t="s">
        <v>159</v>
      </c>
      <c r="D7" s="9">
        <v>2.4307481088016001</v>
      </c>
      <c r="E7" s="10" t="s">
        <v>159</v>
      </c>
      <c r="F7" s="9">
        <v>2.3245469830111301</v>
      </c>
      <c r="G7" s="10" t="s">
        <v>159</v>
      </c>
      <c r="H7" s="9">
        <v>2.0530837638791302</v>
      </c>
      <c r="I7" s="10" t="s">
        <v>159</v>
      </c>
      <c r="J7" s="9">
        <v>1.7970660878676701</v>
      </c>
      <c r="K7" s="10" t="s">
        <v>159</v>
      </c>
      <c r="L7" s="9">
        <v>1.49290064823389</v>
      </c>
      <c r="M7" s="10" t="s">
        <v>159</v>
      </c>
      <c r="N7" s="9">
        <v>2.5110855079521599</v>
      </c>
      <c r="O7" s="10" t="s">
        <v>159</v>
      </c>
      <c r="P7" s="9">
        <v>1.8643386267392601</v>
      </c>
      <c r="Q7" s="10" t="s">
        <v>159</v>
      </c>
      <c r="R7" s="9">
        <v>2.2589618083307599</v>
      </c>
      <c r="S7" s="10" t="s">
        <v>159</v>
      </c>
    </row>
    <row r="8" spans="1:19" x14ac:dyDescent="0.2">
      <c r="A8" s="12" t="s">
        <v>171</v>
      </c>
      <c r="B8" s="9">
        <v>1.93241933426859</v>
      </c>
      <c r="C8" s="10" t="s">
        <v>159</v>
      </c>
      <c r="D8" s="9">
        <v>2.4269367899667098</v>
      </c>
      <c r="E8" s="10" t="s">
        <v>159</v>
      </c>
      <c r="F8" s="9">
        <v>2.0877013599778</v>
      </c>
      <c r="G8" s="10" t="s">
        <v>159</v>
      </c>
      <c r="H8" s="9">
        <v>2.10558107413594</v>
      </c>
      <c r="I8" s="10" t="s">
        <v>159</v>
      </c>
      <c r="J8" s="9">
        <v>1.8634515943694301</v>
      </c>
      <c r="K8" s="10" t="s">
        <v>159</v>
      </c>
      <c r="L8" s="9">
        <v>1.62693687667732</v>
      </c>
      <c r="M8" s="10" t="s">
        <v>159</v>
      </c>
      <c r="N8" s="9">
        <v>2.6262197774947298</v>
      </c>
      <c r="O8" s="10" t="s">
        <v>180</v>
      </c>
      <c r="P8" s="9">
        <v>1.6205791829074601</v>
      </c>
      <c r="Q8" s="10" t="s">
        <v>159</v>
      </c>
      <c r="R8" s="9">
        <v>2.2712850494428301</v>
      </c>
      <c r="S8" s="10" t="s">
        <v>180</v>
      </c>
    </row>
    <row r="9" spans="1:19" x14ac:dyDescent="0.2">
      <c r="A9" s="12" t="s">
        <v>172</v>
      </c>
      <c r="B9" s="9">
        <v>2.0255763871294699</v>
      </c>
      <c r="C9" s="10" t="s">
        <v>159</v>
      </c>
      <c r="D9" s="9">
        <v>2.7617145450548501</v>
      </c>
      <c r="E9" s="10" t="s">
        <v>159</v>
      </c>
      <c r="F9" s="9">
        <v>2.2321215409658199</v>
      </c>
      <c r="G9" s="10" t="s">
        <v>159</v>
      </c>
      <c r="H9" s="9">
        <v>2.3260043169712898</v>
      </c>
      <c r="I9" s="10" t="s">
        <v>159</v>
      </c>
      <c r="J9" s="9">
        <v>1.9308615575636301</v>
      </c>
      <c r="K9" s="10" t="s">
        <v>159</v>
      </c>
      <c r="L9" s="9">
        <v>1.8304901096132</v>
      </c>
      <c r="M9" s="10" t="s">
        <v>159</v>
      </c>
      <c r="N9" s="9">
        <v>2.9842644259884099</v>
      </c>
      <c r="O9" s="10" t="s">
        <v>180</v>
      </c>
      <c r="P9" s="9">
        <v>1.5337715877437299</v>
      </c>
      <c r="Q9" s="10" t="s">
        <v>159</v>
      </c>
      <c r="R9" s="9">
        <v>2.5241938184024901</v>
      </c>
      <c r="S9" s="10" t="s">
        <v>180</v>
      </c>
    </row>
    <row r="10" spans="1:19" x14ac:dyDescent="0.2">
      <c r="A10" s="12" t="s">
        <v>173</v>
      </c>
      <c r="B10" s="9">
        <v>2.1694383926410099</v>
      </c>
      <c r="C10" s="10" t="s">
        <v>159</v>
      </c>
      <c r="D10" s="9">
        <v>3.0193607984565398</v>
      </c>
      <c r="E10" s="10" t="s">
        <v>159</v>
      </c>
      <c r="F10" s="9">
        <v>2.2512225705329199</v>
      </c>
      <c r="G10" s="10" t="s">
        <v>159</v>
      </c>
      <c r="H10" s="9">
        <v>2.5809026527427701</v>
      </c>
      <c r="I10" s="10" t="s">
        <v>159</v>
      </c>
      <c r="J10" s="9">
        <v>2.0910398797115799</v>
      </c>
      <c r="K10" s="10" t="s">
        <v>159</v>
      </c>
      <c r="L10" s="9">
        <v>2.06327641672853</v>
      </c>
      <c r="M10" s="10" t="s">
        <v>159</v>
      </c>
      <c r="N10" s="9">
        <v>3.0678012964271502</v>
      </c>
      <c r="O10" s="10" t="s">
        <v>180</v>
      </c>
      <c r="P10" s="9">
        <v>1.3194913656079099</v>
      </c>
      <c r="Q10" s="10" t="s">
        <v>159</v>
      </c>
      <c r="R10" s="9">
        <v>2.6858569934850798</v>
      </c>
      <c r="S10" s="10" t="s">
        <v>180</v>
      </c>
    </row>
    <row r="11" spans="1:19" x14ac:dyDescent="0.2">
      <c r="A11" s="12" t="s">
        <v>174</v>
      </c>
      <c r="B11" s="9">
        <v>2.0739930328761198</v>
      </c>
      <c r="C11" s="10" t="s">
        <v>159</v>
      </c>
      <c r="D11" s="9">
        <v>3.0778302127442498</v>
      </c>
      <c r="E11" s="10" t="s">
        <v>159</v>
      </c>
      <c r="F11" s="9">
        <v>2.4973498964803298</v>
      </c>
      <c r="G11" s="10" t="s">
        <v>159</v>
      </c>
      <c r="H11" s="9">
        <v>2.4993645087326999</v>
      </c>
      <c r="I11" s="10" t="s">
        <v>180</v>
      </c>
      <c r="J11" s="9">
        <v>2.1510682647212098</v>
      </c>
      <c r="K11" s="10" t="s">
        <v>159</v>
      </c>
      <c r="L11" s="9">
        <v>2.1545637071369099</v>
      </c>
      <c r="M11" s="10" t="s">
        <v>159</v>
      </c>
      <c r="N11" s="9">
        <v>3.24554190928218</v>
      </c>
      <c r="O11" s="10" t="s">
        <v>180</v>
      </c>
      <c r="P11" s="9">
        <v>1.2601011512948901</v>
      </c>
      <c r="Q11" s="10" t="s">
        <v>159</v>
      </c>
      <c r="R11" s="9">
        <v>2.7381549076008098</v>
      </c>
      <c r="S11" s="10" t="s">
        <v>180</v>
      </c>
    </row>
    <row r="12" spans="1:19" x14ac:dyDescent="0.2">
      <c r="A12" s="12" t="s">
        <v>175</v>
      </c>
      <c r="B12" s="9">
        <v>1.8900529395374801</v>
      </c>
      <c r="C12" s="10" t="s">
        <v>159</v>
      </c>
      <c r="D12" s="9">
        <v>3.0327299410055399</v>
      </c>
      <c r="E12" s="10" t="s">
        <v>159</v>
      </c>
      <c r="F12" s="9">
        <v>2.63696652719665</v>
      </c>
      <c r="G12" s="10" t="s">
        <v>159</v>
      </c>
      <c r="H12" s="9">
        <v>2.4994080607811</v>
      </c>
      <c r="I12" s="10" t="s">
        <v>180</v>
      </c>
      <c r="J12" s="9">
        <v>2.1624773342052901</v>
      </c>
      <c r="K12" s="10" t="s">
        <v>159</v>
      </c>
      <c r="L12" s="9">
        <v>2.2014313410128201</v>
      </c>
      <c r="M12" s="10" t="s">
        <v>159</v>
      </c>
      <c r="N12" s="9">
        <v>3.2375117495787902</v>
      </c>
      <c r="O12" s="10" t="s">
        <v>180</v>
      </c>
      <c r="P12" s="9">
        <v>1.1469994874900999</v>
      </c>
      <c r="Q12" s="10" t="s">
        <v>159</v>
      </c>
      <c r="R12" s="9">
        <v>2.7081177512641101</v>
      </c>
      <c r="S12" s="10" t="s">
        <v>180</v>
      </c>
    </row>
    <row r="13" spans="1:19" x14ac:dyDescent="0.2">
      <c r="A13" s="12" t="s">
        <v>176</v>
      </c>
      <c r="B13" s="9">
        <v>1.8903707052441201</v>
      </c>
      <c r="C13" s="10" t="s">
        <v>159</v>
      </c>
      <c r="D13" s="9">
        <v>3.04065308791392</v>
      </c>
      <c r="E13" s="10" t="s">
        <v>180</v>
      </c>
      <c r="F13" s="9">
        <v>2.52577296613598</v>
      </c>
      <c r="G13" s="10" t="s">
        <v>180</v>
      </c>
      <c r="H13" s="9">
        <v>2.4159316759203602</v>
      </c>
      <c r="I13" s="10" t="s">
        <v>180</v>
      </c>
      <c r="J13" s="9">
        <v>2.1676448335495002</v>
      </c>
      <c r="K13" s="10" t="s">
        <v>159</v>
      </c>
      <c r="L13" s="9">
        <v>2.2681907421875001</v>
      </c>
      <c r="M13" s="10" t="s">
        <v>159</v>
      </c>
      <c r="N13" s="9">
        <v>3.1143945269448401</v>
      </c>
      <c r="O13" s="10" t="s">
        <v>180</v>
      </c>
      <c r="P13" s="9">
        <v>1.0341224018475801</v>
      </c>
      <c r="Q13" s="10" t="s">
        <v>159</v>
      </c>
      <c r="R13" s="9">
        <v>2.6417949900592301</v>
      </c>
      <c r="S13" s="10" t="s">
        <v>180</v>
      </c>
    </row>
    <row r="14" spans="1:19" x14ac:dyDescent="0.2">
      <c r="A14" s="12" t="s">
        <v>177</v>
      </c>
      <c r="B14" s="9">
        <v>1.81477816262576</v>
      </c>
      <c r="C14" s="10" t="s">
        <v>159</v>
      </c>
      <c r="D14" s="9">
        <v>3.1084047632421501</v>
      </c>
      <c r="E14" s="10" t="s">
        <v>314</v>
      </c>
      <c r="F14" s="9">
        <v>2.67989408327246</v>
      </c>
      <c r="G14" s="10" t="s">
        <v>180</v>
      </c>
      <c r="H14" s="9">
        <v>2.51751291319369</v>
      </c>
      <c r="I14" s="10" t="s">
        <v>180</v>
      </c>
      <c r="J14" s="9">
        <v>2.3271180601563501</v>
      </c>
      <c r="K14" s="10" t="s">
        <v>159</v>
      </c>
      <c r="L14" s="9">
        <v>2.3216698292220102</v>
      </c>
      <c r="M14" s="10" t="s">
        <v>159</v>
      </c>
      <c r="N14" s="9">
        <v>2.8793041302021001</v>
      </c>
      <c r="O14" s="10" t="s">
        <v>180</v>
      </c>
      <c r="P14" s="9">
        <v>0.93804423478462595</v>
      </c>
      <c r="Q14" s="10" t="s">
        <v>159</v>
      </c>
      <c r="R14" s="9">
        <v>2.6205398532125899</v>
      </c>
      <c r="S14" s="10" t="s">
        <v>401</v>
      </c>
    </row>
    <row r="15" spans="1:19" x14ac:dyDescent="0.2">
      <c r="A15" s="12" t="s">
        <v>181</v>
      </c>
      <c r="B15" s="9">
        <v>1.7750986002629301</v>
      </c>
      <c r="C15" s="10" t="s">
        <v>159</v>
      </c>
      <c r="D15" s="9">
        <v>3.0262500715664999</v>
      </c>
      <c r="E15" s="10" t="s">
        <v>314</v>
      </c>
      <c r="F15" s="9">
        <v>2.68248735391593</v>
      </c>
      <c r="G15" s="10" t="s">
        <v>180</v>
      </c>
      <c r="H15" s="9">
        <v>2.5707270670505999</v>
      </c>
      <c r="I15" s="10" t="s">
        <v>180</v>
      </c>
      <c r="J15" s="9">
        <v>2.3739625015729202</v>
      </c>
      <c r="K15" s="10" t="s">
        <v>159</v>
      </c>
      <c r="L15" s="9">
        <v>2.2615003045862001</v>
      </c>
      <c r="M15" s="10" t="s">
        <v>159</v>
      </c>
      <c r="N15" s="9">
        <v>2.7046073804303399</v>
      </c>
      <c r="O15" s="10" t="s">
        <v>180</v>
      </c>
      <c r="P15" s="9">
        <v>0.94034515173551403</v>
      </c>
      <c r="Q15" s="10" t="s">
        <v>159</v>
      </c>
      <c r="R15" s="9">
        <v>2.5572592855130498</v>
      </c>
      <c r="S15" s="10" t="s">
        <v>401</v>
      </c>
    </row>
    <row r="16" spans="1:19" x14ac:dyDescent="0.2">
      <c r="A16" s="12" t="s">
        <v>182</v>
      </c>
      <c r="B16" s="9">
        <v>1.60871480144404</v>
      </c>
      <c r="C16" s="10" t="s">
        <v>159</v>
      </c>
      <c r="D16" s="9">
        <v>2.9653966047947899</v>
      </c>
      <c r="E16" s="10" t="s">
        <v>314</v>
      </c>
      <c r="F16" s="9">
        <v>2.5253525444512599</v>
      </c>
      <c r="G16" s="10" t="s">
        <v>180</v>
      </c>
      <c r="H16" s="9">
        <v>2.4538036906091598</v>
      </c>
      <c r="I16" s="10" t="s">
        <v>180</v>
      </c>
      <c r="J16" s="9">
        <v>2.3278451872811901</v>
      </c>
      <c r="K16" s="10" t="s">
        <v>159</v>
      </c>
      <c r="L16" s="9">
        <v>2.1889356195406</v>
      </c>
      <c r="M16" s="10" t="s">
        <v>159</v>
      </c>
      <c r="N16" s="9">
        <v>2.5604388072308302</v>
      </c>
      <c r="O16" s="10" t="s">
        <v>180</v>
      </c>
      <c r="P16" s="9">
        <v>0.92920601782814705</v>
      </c>
      <c r="Q16" s="10" t="s">
        <v>159</v>
      </c>
      <c r="R16" s="9">
        <v>2.4675959230081799</v>
      </c>
      <c r="S16" s="10" t="s">
        <v>401</v>
      </c>
    </row>
    <row r="17" spans="1:19" x14ac:dyDescent="0.2">
      <c r="A17" s="12" t="s">
        <v>183</v>
      </c>
      <c r="B17" s="9">
        <v>1.53613450996122</v>
      </c>
      <c r="C17" s="10" t="s">
        <v>159</v>
      </c>
      <c r="D17" s="9">
        <v>2.9790329628574099</v>
      </c>
      <c r="E17" s="10" t="s">
        <v>314</v>
      </c>
      <c r="F17" s="9">
        <v>2.60560694288914</v>
      </c>
      <c r="G17" s="10" t="s">
        <v>180</v>
      </c>
      <c r="H17" s="9">
        <v>2.3495087436916302</v>
      </c>
      <c r="I17" s="10" t="s">
        <v>180</v>
      </c>
      <c r="J17" s="9">
        <v>2.2669714888155501</v>
      </c>
      <c r="K17" s="10" t="s">
        <v>159</v>
      </c>
      <c r="L17" s="9">
        <v>1.9411031894934301</v>
      </c>
      <c r="M17" s="10" t="s">
        <v>159</v>
      </c>
      <c r="N17" s="9">
        <v>2.5751940341923301</v>
      </c>
      <c r="O17" s="10" t="s">
        <v>180</v>
      </c>
      <c r="P17" s="9">
        <v>0.93290174119812797</v>
      </c>
      <c r="Q17" s="10" t="s">
        <v>159</v>
      </c>
      <c r="R17" s="9">
        <v>2.4373915871888898</v>
      </c>
      <c r="S17" s="10" t="s">
        <v>401</v>
      </c>
    </row>
    <row r="18" spans="1:19" x14ac:dyDescent="0.2">
      <c r="A18" s="12" t="s">
        <v>184</v>
      </c>
      <c r="B18" s="9">
        <v>1.3663616825299401</v>
      </c>
      <c r="C18" s="10" t="s">
        <v>159</v>
      </c>
      <c r="D18" s="9">
        <v>2.8503378926549501</v>
      </c>
      <c r="E18" s="10" t="s">
        <v>314</v>
      </c>
      <c r="F18" s="9">
        <v>2.49337417089348</v>
      </c>
      <c r="G18" s="10" t="s">
        <v>180</v>
      </c>
      <c r="H18" s="9">
        <v>2.0172258054770902</v>
      </c>
      <c r="I18" s="10" t="s">
        <v>180</v>
      </c>
      <c r="J18" s="9">
        <v>2.1930974649794699</v>
      </c>
      <c r="K18" s="10" t="s">
        <v>159</v>
      </c>
      <c r="L18" s="9">
        <v>1.8653005272407699</v>
      </c>
      <c r="M18" s="10" t="s">
        <v>159</v>
      </c>
      <c r="N18" s="9">
        <v>2.4347212796897701</v>
      </c>
      <c r="O18" s="10" t="s">
        <v>180</v>
      </c>
      <c r="P18" s="9">
        <v>1.0080504774897701</v>
      </c>
      <c r="Q18" s="10" t="s">
        <v>159</v>
      </c>
      <c r="R18" s="9">
        <v>2.2863158514716502</v>
      </c>
      <c r="S18" s="10" t="s">
        <v>401</v>
      </c>
    </row>
    <row r="19" spans="1:19" x14ac:dyDescent="0.2">
      <c r="A19" s="12" t="s">
        <v>185</v>
      </c>
      <c r="B19" s="9">
        <v>1.17201429886801</v>
      </c>
      <c r="C19" s="10" t="s">
        <v>159</v>
      </c>
      <c r="D19" s="9">
        <v>2.4541848599323002</v>
      </c>
      <c r="E19" s="10" t="s">
        <v>159</v>
      </c>
      <c r="F19" s="9">
        <v>2.4562027510840299</v>
      </c>
      <c r="G19" s="10" t="s">
        <v>180</v>
      </c>
      <c r="H19" s="9">
        <v>1.9762844385587199</v>
      </c>
      <c r="I19" s="10" t="s">
        <v>180</v>
      </c>
      <c r="J19" s="9">
        <v>1.9660219529915399</v>
      </c>
      <c r="K19" s="10" t="s">
        <v>159</v>
      </c>
      <c r="L19" s="9">
        <v>1.8398977987421401</v>
      </c>
      <c r="M19" s="10" t="s">
        <v>159</v>
      </c>
      <c r="N19" s="9">
        <v>2.30537397600814</v>
      </c>
      <c r="O19" s="10" t="s">
        <v>180</v>
      </c>
      <c r="P19" s="9">
        <v>0.92187130160350905</v>
      </c>
      <c r="Q19" s="10" t="s">
        <v>159</v>
      </c>
      <c r="R19" s="9">
        <v>2.0722867102541298</v>
      </c>
      <c r="S19" s="10" t="s">
        <v>180</v>
      </c>
    </row>
    <row r="20" spans="1:19" x14ac:dyDescent="0.2">
      <c r="A20" s="12" t="s">
        <v>187</v>
      </c>
      <c r="B20" s="9">
        <v>1.06421624290299</v>
      </c>
      <c r="C20" s="10" t="s">
        <v>159</v>
      </c>
      <c r="D20" s="9">
        <v>2.3484932588706502</v>
      </c>
      <c r="E20" s="10" t="s">
        <v>159</v>
      </c>
      <c r="F20" s="9">
        <v>2.23369034602884</v>
      </c>
      <c r="G20" s="10" t="s">
        <v>180</v>
      </c>
      <c r="H20" s="9">
        <v>1.8460414469194</v>
      </c>
      <c r="I20" s="10" t="s">
        <v>180</v>
      </c>
      <c r="J20" s="9">
        <v>1.7704489824463201</v>
      </c>
      <c r="K20" s="10" t="s">
        <v>159</v>
      </c>
      <c r="L20" s="9">
        <v>1.7185360163312899</v>
      </c>
      <c r="M20" s="10" t="s">
        <v>159</v>
      </c>
      <c r="N20" s="9">
        <v>2.24037205011915</v>
      </c>
      <c r="O20" s="10" t="s">
        <v>180</v>
      </c>
      <c r="P20" s="9">
        <v>0.91369317507789405</v>
      </c>
      <c r="Q20" s="10" t="s">
        <v>159</v>
      </c>
      <c r="R20" s="9">
        <v>1.9707102642393599</v>
      </c>
      <c r="S20" s="10" t="s">
        <v>180</v>
      </c>
    </row>
    <row r="21" spans="1:19" x14ac:dyDescent="0.2">
      <c r="A21" s="12" t="s">
        <v>188</v>
      </c>
      <c r="B21" s="9">
        <v>0.97308525033829496</v>
      </c>
      <c r="C21" s="10" t="s">
        <v>159</v>
      </c>
      <c r="D21" s="9">
        <v>2.0547062050272702</v>
      </c>
      <c r="E21" s="10" t="s">
        <v>180</v>
      </c>
      <c r="F21" s="9">
        <v>1.9539962258796799</v>
      </c>
      <c r="G21" s="10" t="s">
        <v>180</v>
      </c>
      <c r="H21" s="9">
        <v>1.70778270509978</v>
      </c>
      <c r="I21" s="10" t="s">
        <v>180</v>
      </c>
      <c r="J21" s="9">
        <v>1.6980294392921</v>
      </c>
      <c r="K21" s="10" t="s">
        <v>159</v>
      </c>
      <c r="L21" s="9">
        <v>1.65352096561982</v>
      </c>
      <c r="M21" s="10" t="s">
        <v>159</v>
      </c>
      <c r="N21" s="9">
        <v>2.1662675707583698</v>
      </c>
      <c r="O21" s="10" t="s">
        <v>180</v>
      </c>
      <c r="P21" s="9">
        <v>0.87234072594878598</v>
      </c>
      <c r="Q21" s="10" t="s">
        <v>159</v>
      </c>
      <c r="R21" s="9">
        <v>1.81418810516774</v>
      </c>
      <c r="S21" s="10" t="s">
        <v>180</v>
      </c>
    </row>
    <row r="22" spans="1:19" x14ac:dyDescent="0.2">
      <c r="A22" s="12" t="s">
        <v>189</v>
      </c>
      <c r="B22" s="9">
        <v>0.90636850783182199</v>
      </c>
      <c r="C22" s="10" t="s">
        <v>159</v>
      </c>
      <c r="D22" s="9">
        <v>2.1569833183498202</v>
      </c>
      <c r="E22" s="10" t="s">
        <v>159</v>
      </c>
      <c r="F22" s="9">
        <v>1.67278922360794</v>
      </c>
      <c r="G22" s="10" t="s">
        <v>180</v>
      </c>
      <c r="H22" s="9">
        <v>1.66223522461954</v>
      </c>
      <c r="I22" s="10" t="s">
        <v>180</v>
      </c>
      <c r="J22" s="9">
        <v>1.5988214421492799</v>
      </c>
      <c r="K22" s="10" t="s">
        <v>159</v>
      </c>
      <c r="L22" s="9">
        <v>1.5511220346227801</v>
      </c>
      <c r="M22" s="10" t="s">
        <v>159</v>
      </c>
      <c r="N22" s="9">
        <v>2.0449802513796298</v>
      </c>
      <c r="O22" s="10" t="s">
        <v>180</v>
      </c>
      <c r="P22" s="9">
        <v>0.76304377873814799</v>
      </c>
      <c r="Q22" s="10" t="s">
        <v>159</v>
      </c>
      <c r="R22" s="9">
        <v>1.78132015883807</v>
      </c>
      <c r="S22" s="10" t="s">
        <v>180</v>
      </c>
    </row>
    <row r="23" spans="1:19" x14ac:dyDescent="0.2">
      <c r="A23" s="12" t="s">
        <v>190</v>
      </c>
      <c r="B23" s="9">
        <v>0.84930088630806799</v>
      </c>
      <c r="C23" s="10" t="s">
        <v>159</v>
      </c>
      <c r="D23" s="9">
        <v>2.16060573172367</v>
      </c>
      <c r="E23" s="10" t="s">
        <v>159</v>
      </c>
      <c r="F23" s="9">
        <v>1.6538643527668</v>
      </c>
      <c r="G23" s="10" t="s">
        <v>180</v>
      </c>
      <c r="H23" s="9">
        <v>1.6417935021414201</v>
      </c>
      <c r="I23" s="10" t="s">
        <v>180</v>
      </c>
      <c r="J23" s="9">
        <v>1.5859950783898</v>
      </c>
      <c r="K23" s="10" t="s">
        <v>159</v>
      </c>
      <c r="L23" s="9">
        <v>1.4531291407603699</v>
      </c>
      <c r="M23" s="10" t="s">
        <v>159</v>
      </c>
      <c r="N23" s="9">
        <v>2.0889663394171798</v>
      </c>
      <c r="O23" s="10" t="s">
        <v>180</v>
      </c>
      <c r="P23" s="9">
        <v>0.81436420593396897</v>
      </c>
      <c r="Q23" s="10" t="s">
        <v>159</v>
      </c>
      <c r="R23" s="9">
        <v>1.77998946819604</v>
      </c>
      <c r="S23" s="10" t="s">
        <v>180</v>
      </c>
    </row>
    <row r="24" spans="1:19" x14ac:dyDescent="0.2">
      <c r="A24" s="12" t="s">
        <v>191</v>
      </c>
      <c r="B24" s="9">
        <v>0.77595558855768898</v>
      </c>
      <c r="C24" s="10" t="s">
        <v>159</v>
      </c>
      <c r="D24" s="9">
        <v>2.1851180338134002</v>
      </c>
      <c r="E24" s="10" t="s">
        <v>159</v>
      </c>
      <c r="F24" s="9">
        <v>1.5688496592015599</v>
      </c>
      <c r="G24" s="10" t="s">
        <v>180</v>
      </c>
      <c r="H24" s="9">
        <v>1.6456170503548699</v>
      </c>
      <c r="I24" s="10" t="s">
        <v>180</v>
      </c>
      <c r="J24" s="9">
        <v>1.55397883421145</v>
      </c>
      <c r="K24" s="10" t="s">
        <v>159</v>
      </c>
      <c r="L24" s="9">
        <v>1.4220173204279201</v>
      </c>
      <c r="M24" s="10" t="s">
        <v>159</v>
      </c>
      <c r="N24" s="9">
        <v>1.99232782309068</v>
      </c>
      <c r="O24" s="10" t="s">
        <v>180</v>
      </c>
      <c r="P24" s="9">
        <v>0.75750501201352904</v>
      </c>
      <c r="Q24" s="10" t="s">
        <v>159</v>
      </c>
      <c r="R24" s="9">
        <v>1.7453491293443999</v>
      </c>
      <c r="S24" s="10" t="s">
        <v>180</v>
      </c>
    </row>
    <row r="25" spans="1:19" x14ac:dyDescent="0.2">
      <c r="A25" s="12" t="s">
        <v>192</v>
      </c>
      <c r="B25" s="9">
        <v>0.73879714505632899</v>
      </c>
      <c r="C25" s="10" t="s">
        <v>159</v>
      </c>
      <c r="D25" s="9">
        <v>2.1286603564155602</v>
      </c>
      <c r="E25" s="10" t="s">
        <v>159</v>
      </c>
      <c r="F25" s="9">
        <v>1.50932236335383</v>
      </c>
      <c r="G25" s="10" t="s">
        <v>180</v>
      </c>
      <c r="H25" s="9">
        <v>1.55496622677936</v>
      </c>
      <c r="I25" s="10" t="s">
        <v>180</v>
      </c>
      <c r="J25" s="9">
        <v>1.4966834147600601</v>
      </c>
      <c r="K25" s="10" t="s">
        <v>159</v>
      </c>
      <c r="L25" s="9">
        <v>1.29740858098423</v>
      </c>
      <c r="M25" s="10" t="s">
        <v>159</v>
      </c>
      <c r="N25" s="9">
        <v>1.8816403856115</v>
      </c>
      <c r="O25" s="10" t="s">
        <v>180</v>
      </c>
      <c r="P25" s="9">
        <v>0.82305024885895195</v>
      </c>
      <c r="Q25" s="10" t="s">
        <v>159</v>
      </c>
      <c r="R25" s="9">
        <v>1.6842716870521901</v>
      </c>
      <c r="S25" s="10" t="s">
        <v>180</v>
      </c>
    </row>
    <row r="26" spans="1:19" x14ac:dyDescent="0.2">
      <c r="A26" s="12" t="s">
        <v>193</v>
      </c>
      <c r="B26" s="9">
        <v>0.67704837921485606</v>
      </c>
      <c r="C26" s="10" t="s">
        <v>159</v>
      </c>
      <c r="D26" s="9">
        <v>2.1941060191095301</v>
      </c>
      <c r="E26" s="10" t="s">
        <v>159</v>
      </c>
      <c r="F26" s="9">
        <v>1.5667239830345101</v>
      </c>
      <c r="G26" s="10" t="s">
        <v>180</v>
      </c>
      <c r="H26" s="9">
        <v>1.6263874270059799</v>
      </c>
      <c r="I26" s="10" t="s">
        <v>180</v>
      </c>
      <c r="J26" s="9">
        <v>1.4293522101104501</v>
      </c>
      <c r="K26" s="10" t="s">
        <v>159</v>
      </c>
      <c r="L26" s="9">
        <v>1.2785063881376499</v>
      </c>
      <c r="M26" s="10" t="s">
        <v>159</v>
      </c>
      <c r="N26" s="9">
        <v>1.9423022051491301</v>
      </c>
      <c r="O26" s="10" t="s">
        <v>180</v>
      </c>
      <c r="P26" s="9">
        <v>0.85094283211191601</v>
      </c>
      <c r="Q26" s="10" t="s">
        <v>159</v>
      </c>
      <c r="R26" s="9">
        <v>1.73474060475925</v>
      </c>
      <c r="S26" s="10" t="s">
        <v>180</v>
      </c>
    </row>
    <row r="27" spans="1:19" x14ac:dyDescent="0.2">
      <c r="A27" s="12" t="s">
        <v>195</v>
      </c>
      <c r="B27" s="9">
        <v>0.65479123044709897</v>
      </c>
      <c r="C27" s="10" t="s">
        <v>159</v>
      </c>
      <c r="D27" s="9">
        <v>2.24708335812781</v>
      </c>
      <c r="E27" s="10" t="s">
        <v>159</v>
      </c>
      <c r="F27" s="9">
        <v>1.5245573264146299</v>
      </c>
      <c r="G27" s="10" t="s">
        <v>180</v>
      </c>
      <c r="H27" s="9">
        <v>1.6603758437562099</v>
      </c>
      <c r="I27" s="10" t="s">
        <v>180</v>
      </c>
      <c r="J27" s="9">
        <v>1.4599589694922801</v>
      </c>
      <c r="K27" s="10" t="s">
        <v>159</v>
      </c>
      <c r="L27" s="9">
        <v>1.2586276909132099</v>
      </c>
      <c r="M27" s="10" t="s">
        <v>159</v>
      </c>
      <c r="N27" s="9">
        <v>1.9134137367909401</v>
      </c>
      <c r="O27" s="10" t="s">
        <v>180</v>
      </c>
      <c r="P27" s="9">
        <v>0.82014246698764004</v>
      </c>
      <c r="Q27" s="10" t="s">
        <v>159</v>
      </c>
      <c r="R27" s="9">
        <v>1.7542051691117</v>
      </c>
      <c r="S27" s="10" t="s">
        <v>180</v>
      </c>
    </row>
    <row r="28" spans="1:19" x14ac:dyDescent="0.2">
      <c r="A28" s="12" t="s">
        <v>196</v>
      </c>
      <c r="B28" s="9">
        <v>0.66448834406326296</v>
      </c>
      <c r="C28" s="10" t="s">
        <v>159</v>
      </c>
      <c r="D28" s="9">
        <v>2.18265094351875</v>
      </c>
      <c r="E28" s="10" t="s">
        <v>159</v>
      </c>
      <c r="F28" s="9">
        <v>1.46309325521918</v>
      </c>
      <c r="G28" s="10" t="s">
        <v>180</v>
      </c>
      <c r="H28" s="9">
        <v>1.6133172320061</v>
      </c>
      <c r="I28" s="10" t="s">
        <v>180</v>
      </c>
      <c r="J28" s="9">
        <v>1.3046369322817499</v>
      </c>
      <c r="K28" s="10" t="s">
        <v>159</v>
      </c>
      <c r="L28" s="9">
        <v>1.1816655515411001</v>
      </c>
      <c r="M28" s="10" t="s">
        <v>159</v>
      </c>
      <c r="N28" s="9">
        <v>1.7072316065259501</v>
      </c>
      <c r="O28" s="10" t="s">
        <v>180</v>
      </c>
      <c r="P28" s="9">
        <v>0.74799500679223097</v>
      </c>
      <c r="Q28" s="10" t="s">
        <v>159</v>
      </c>
      <c r="R28" s="9">
        <v>1.6649858710519301</v>
      </c>
      <c r="S28" s="10" t="s">
        <v>180</v>
      </c>
    </row>
    <row r="29" spans="1:19" x14ac:dyDescent="0.2">
      <c r="A29" s="12" t="s">
        <v>198</v>
      </c>
      <c r="B29" s="9">
        <v>0.63485362095531594</v>
      </c>
      <c r="C29" s="10" t="s">
        <v>159</v>
      </c>
      <c r="D29" s="9">
        <v>2.1750269374223001</v>
      </c>
      <c r="E29" s="10" t="s">
        <v>159</v>
      </c>
      <c r="F29" s="9">
        <v>1.49276216903688</v>
      </c>
      <c r="G29" s="10" t="s">
        <v>180</v>
      </c>
      <c r="H29" s="9">
        <v>1.6309690324544801</v>
      </c>
      <c r="I29" s="10" t="s">
        <v>180</v>
      </c>
      <c r="J29" s="9">
        <v>1.3248468149314401</v>
      </c>
      <c r="K29" s="10" t="s">
        <v>159</v>
      </c>
      <c r="L29" s="9">
        <v>1.10411831600565</v>
      </c>
      <c r="M29" s="10" t="s">
        <v>159</v>
      </c>
      <c r="N29" s="9">
        <v>1.75420113295332</v>
      </c>
      <c r="O29" s="10" t="s">
        <v>180</v>
      </c>
      <c r="P29" s="9">
        <v>0.70280385339707396</v>
      </c>
      <c r="Q29" s="10" t="s">
        <v>159</v>
      </c>
      <c r="R29" s="9">
        <v>1.6726128584922799</v>
      </c>
      <c r="S29" s="10" t="s">
        <v>180</v>
      </c>
    </row>
    <row r="30" spans="1:19" x14ac:dyDescent="0.2">
      <c r="A30" s="12" t="s">
        <v>199</v>
      </c>
      <c r="B30" s="9">
        <v>0.63121611154144097</v>
      </c>
      <c r="C30" s="10" t="s">
        <v>159</v>
      </c>
      <c r="D30" s="9">
        <v>2.1157342786757201</v>
      </c>
      <c r="E30" s="10" t="s">
        <v>159</v>
      </c>
      <c r="F30" s="9">
        <v>1.58958971218616</v>
      </c>
      <c r="G30" s="10" t="s">
        <v>180</v>
      </c>
      <c r="H30" s="9">
        <v>1.68945566963038</v>
      </c>
      <c r="I30" s="10" t="s">
        <v>180</v>
      </c>
      <c r="J30" s="9">
        <v>1.26168253748557</v>
      </c>
      <c r="K30" s="10" t="s">
        <v>159</v>
      </c>
      <c r="L30" s="9">
        <v>1.0804955762608901</v>
      </c>
      <c r="M30" s="10" t="s">
        <v>159</v>
      </c>
      <c r="N30" s="9">
        <v>1.6688894029371699</v>
      </c>
      <c r="O30" s="10" t="s">
        <v>180</v>
      </c>
      <c r="P30" s="9">
        <v>0.71771843435253702</v>
      </c>
      <c r="Q30" s="10" t="s">
        <v>159</v>
      </c>
      <c r="R30" s="9">
        <v>1.6467847980099599</v>
      </c>
      <c r="S30" s="10" t="s">
        <v>180</v>
      </c>
    </row>
    <row r="31" spans="1:19" x14ac:dyDescent="0.2">
      <c r="A31" s="12" t="s">
        <v>200</v>
      </c>
      <c r="B31" s="9">
        <v>0.49117501484854498</v>
      </c>
      <c r="C31" s="10" t="s">
        <v>159</v>
      </c>
      <c r="D31" s="9">
        <v>1.70558013996708</v>
      </c>
      <c r="E31" s="10" t="s">
        <v>159</v>
      </c>
      <c r="F31" s="9">
        <v>1.4033505314850501</v>
      </c>
      <c r="G31" s="10" t="s">
        <v>159</v>
      </c>
      <c r="H31" s="9">
        <v>1.22510634843889</v>
      </c>
      <c r="I31" s="10" t="s">
        <v>180</v>
      </c>
      <c r="J31" s="9">
        <v>0.97041640010853802</v>
      </c>
      <c r="K31" s="10" t="s">
        <v>159</v>
      </c>
      <c r="L31" s="9">
        <v>0.83365474658238403</v>
      </c>
      <c r="M31" s="10" t="s">
        <v>159</v>
      </c>
      <c r="N31" s="9">
        <v>1.2014071816080401</v>
      </c>
      <c r="O31" s="10" t="s">
        <v>180</v>
      </c>
      <c r="P31" s="9">
        <v>0.578376330904533</v>
      </c>
      <c r="Q31" s="10" t="s">
        <v>159</v>
      </c>
      <c r="R31" s="9">
        <v>1.26306127119661</v>
      </c>
      <c r="S31" s="10" t="s">
        <v>180</v>
      </c>
    </row>
    <row r="32" spans="1:19" x14ac:dyDescent="0.2">
      <c r="A32" s="15" t="s">
        <v>201</v>
      </c>
      <c r="B32" s="13">
        <v>0.63086609183624398</v>
      </c>
      <c r="C32" s="14" t="s">
        <v>159</v>
      </c>
      <c r="D32" s="13">
        <v>1.8124566053642699</v>
      </c>
      <c r="E32" s="14" t="s">
        <v>159</v>
      </c>
      <c r="F32" s="13">
        <v>1.8258437967976</v>
      </c>
      <c r="G32" s="14" t="s">
        <v>159</v>
      </c>
      <c r="H32" s="13">
        <v>1.6181971854464501</v>
      </c>
      <c r="I32" s="14" t="s">
        <v>180</v>
      </c>
      <c r="J32" s="13">
        <v>1.2831870439675801</v>
      </c>
      <c r="K32" s="14" t="s">
        <v>159</v>
      </c>
      <c r="L32" s="13">
        <v>1.05399534118646</v>
      </c>
      <c r="M32" s="14" t="s">
        <v>159</v>
      </c>
      <c r="N32" s="13">
        <v>0.8009912856793</v>
      </c>
      <c r="O32" s="14" t="s">
        <v>180</v>
      </c>
      <c r="P32" s="13">
        <v>0.63574121492080204</v>
      </c>
      <c r="Q32" s="14" t="s">
        <v>159</v>
      </c>
      <c r="R32" s="13">
        <v>1.31354442773795</v>
      </c>
      <c r="S32" s="14" t="s">
        <v>180</v>
      </c>
    </row>
    <row r="34" spans="1:2" x14ac:dyDescent="0.2">
      <c r="A34" s="16" t="s">
        <v>202</v>
      </c>
      <c r="B34" s="16" t="s">
        <v>215</v>
      </c>
    </row>
    <row r="37" spans="1:2" x14ac:dyDescent="0.2">
      <c r="B37" s="16" t="s">
        <v>318</v>
      </c>
    </row>
    <row r="38" spans="1:2" x14ac:dyDescent="0.2">
      <c r="B38" s="16" t="s">
        <v>208</v>
      </c>
    </row>
    <row r="41" spans="1:2" x14ac:dyDescent="0.2">
      <c r="A41" s="17" t="str">
        <f>HYPERLINK("#'GAMING 8'!A2", "&lt;&lt;&lt; Previous table")</f>
        <v>&lt;&lt;&lt; Previous table</v>
      </c>
    </row>
    <row r="42" spans="1:2" x14ac:dyDescent="0.2">
      <c r="A42" s="17" t="str">
        <f>HYPERLINK("#'GAMING 10'!A2", "&gt;&gt;&gt; Next table")</f>
        <v>&gt;&gt;&gt; Next table</v>
      </c>
    </row>
  </sheetData>
  <mergeCells count="12">
    <mergeCell ref="A2:S2"/>
    <mergeCell ref="A3:S3"/>
    <mergeCell ref="A6:S6"/>
    <mergeCell ref="B5:C5"/>
    <mergeCell ref="D5:E5"/>
    <mergeCell ref="F5:G5"/>
    <mergeCell ref="H5:I5"/>
    <mergeCell ref="J5:K5"/>
    <mergeCell ref="L5:M5"/>
    <mergeCell ref="N5:O5"/>
    <mergeCell ref="P5:Q5"/>
    <mergeCell ref="R5:S5"/>
  </mergeCells>
  <pageMargins left="0.7" right="0.7" top="0.75" bottom="0.75" header="0.3" footer="0.3"/>
  <pageSetup paperSize="9" orientation="portrait" horizontalDpi="300" verticalDpi="300"/>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500-000000000000}">
  <dimension ref="A1:S42"/>
  <sheetViews>
    <sheetView workbookViewId="0"/>
  </sheetViews>
  <sheetFormatPr defaultColWidth="11.42578125" defaultRowHeight="12.75" x14ac:dyDescent="0.2"/>
  <cols>
    <col min="1" max="2" width="12.7109375" customWidth="1"/>
    <col min="3" max="3" width="4.42578125" customWidth="1"/>
    <col min="4" max="4" width="12.7109375" customWidth="1"/>
    <col min="5" max="5" width="4.42578125" customWidth="1"/>
    <col min="6" max="6" width="12.7109375" customWidth="1"/>
    <col min="7" max="7" width="4.42578125" customWidth="1"/>
    <col min="8" max="8" width="12.7109375" customWidth="1"/>
    <col min="9" max="9" width="4.42578125" customWidth="1"/>
    <col min="10" max="10" width="12.7109375" customWidth="1"/>
    <col min="11" max="11" width="4.42578125" customWidth="1"/>
    <col min="12" max="12" width="12.7109375" customWidth="1"/>
    <col min="13" max="13" width="4.42578125" customWidth="1"/>
    <col min="14" max="14" width="12.7109375" customWidth="1"/>
    <col min="15" max="15" width="4.42578125" customWidth="1"/>
    <col min="16" max="16" width="12.7109375" customWidth="1"/>
    <col min="17" max="17" width="4.42578125" customWidth="1"/>
    <col min="18" max="18" width="12.7109375" customWidth="1"/>
    <col min="19" max="19" width="4.42578125" customWidth="1"/>
  </cols>
  <sheetData>
    <row r="1" spans="1:19" x14ac:dyDescent="0.2">
      <c r="A1" s="8" t="str">
        <f>HYPERLINK("#'INDEX'!B105", "Link to index")</f>
        <v>Link to index</v>
      </c>
    </row>
    <row r="2" spans="1:19" ht="15.75" customHeight="1" x14ac:dyDescent="0.2">
      <c r="A2" s="25" t="s">
        <v>406</v>
      </c>
      <c r="B2" s="24"/>
      <c r="C2" s="24"/>
      <c r="D2" s="24"/>
      <c r="E2" s="24"/>
      <c r="F2" s="24"/>
      <c r="G2" s="24"/>
      <c r="H2" s="24"/>
      <c r="I2" s="24"/>
      <c r="J2" s="24"/>
      <c r="K2" s="24"/>
      <c r="L2" s="24"/>
      <c r="M2" s="24"/>
      <c r="N2" s="24"/>
      <c r="O2" s="24"/>
      <c r="P2" s="24"/>
      <c r="Q2" s="24"/>
      <c r="R2" s="24"/>
      <c r="S2" s="24"/>
    </row>
    <row r="3" spans="1:19" ht="15.75" customHeight="1" x14ac:dyDescent="0.2">
      <c r="A3" s="25" t="s">
        <v>123</v>
      </c>
      <c r="B3" s="24"/>
      <c r="C3" s="24"/>
      <c r="D3" s="24"/>
      <c r="E3" s="24"/>
      <c r="F3" s="24"/>
      <c r="G3" s="24"/>
      <c r="H3" s="24"/>
      <c r="I3" s="24"/>
      <c r="J3" s="24"/>
      <c r="K3" s="24"/>
      <c r="L3" s="24"/>
      <c r="M3" s="24"/>
      <c r="N3" s="24"/>
      <c r="O3" s="24"/>
      <c r="P3" s="24"/>
      <c r="Q3" s="24"/>
      <c r="R3" s="24"/>
      <c r="S3" s="24"/>
    </row>
    <row r="4" spans="1:19" ht="15.75" customHeight="1" x14ac:dyDescent="0.2"/>
    <row r="5" spans="1:19" ht="55.5" customHeight="1" x14ac:dyDescent="0.2">
      <c r="A5" s="11" t="s">
        <v>159</v>
      </c>
      <c r="B5" s="27" t="s">
        <v>160</v>
      </c>
      <c r="C5" s="27" t="s">
        <v>159</v>
      </c>
      <c r="D5" s="27" t="s">
        <v>161</v>
      </c>
      <c r="E5" s="27" t="s">
        <v>159</v>
      </c>
      <c r="F5" s="27" t="s">
        <v>162</v>
      </c>
      <c r="G5" s="27" t="s">
        <v>159</v>
      </c>
      <c r="H5" s="27" t="s">
        <v>163</v>
      </c>
      <c r="I5" s="27" t="s">
        <v>159</v>
      </c>
      <c r="J5" s="27" t="s">
        <v>164</v>
      </c>
      <c r="K5" s="27" t="s">
        <v>159</v>
      </c>
      <c r="L5" s="27" t="s">
        <v>165</v>
      </c>
      <c r="M5" s="27" t="s">
        <v>159</v>
      </c>
      <c r="N5" s="27" t="s">
        <v>166</v>
      </c>
      <c r="O5" s="27" t="s">
        <v>159</v>
      </c>
      <c r="P5" s="27" t="s">
        <v>167</v>
      </c>
      <c r="Q5" s="27" t="s">
        <v>159</v>
      </c>
      <c r="R5" s="27" t="s">
        <v>168</v>
      </c>
      <c r="S5" s="27" t="s">
        <v>159</v>
      </c>
    </row>
    <row r="6" spans="1:19" x14ac:dyDescent="0.2">
      <c r="A6" s="26" t="s">
        <v>222</v>
      </c>
      <c r="B6" s="26"/>
      <c r="C6" s="26"/>
      <c r="D6" s="26"/>
      <c r="E6" s="26"/>
      <c r="F6" s="26"/>
      <c r="G6" s="26"/>
      <c r="H6" s="26"/>
      <c r="I6" s="26"/>
      <c r="J6" s="26"/>
      <c r="K6" s="26"/>
      <c r="L6" s="26"/>
      <c r="M6" s="26"/>
      <c r="N6" s="26"/>
      <c r="O6" s="26"/>
      <c r="P6" s="26"/>
      <c r="Q6" s="26"/>
      <c r="R6" s="26"/>
      <c r="S6" s="26"/>
    </row>
    <row r="7" spans="1:19" x14ac:dyDescent="0.2">
      <c r="A7" s="12" t="s">
        <v>170</v>
      </c>
      <c r="B7" s="18">
        <v>89.962237297902703</v>
      </c>
      <c r="C7" s="10" t="s">
        <v>159</v>
      </c>
      <c r="D7" s="18">
        <v>82.593775850209397</v>
      </c>
      <c r="E7" s="10" t="s">
        <v>159</v>
      </c>
      <c r="F7" s="18">
        <v>81.217449455105495</v>
      </c>
      <c r="G7" s="10" t="s">
        <v>159</v>
      </c>
      <c r="H7" s="18">
        <v>81.845273132257404</v>
      </c>
      <c r="I7" s="10" t="s">
        <v>159</v>
      </c>
      <c r="J7" s="18">
        <v>84.1358334004955</v>
      </c>
      <c r="K7" s="10" t="s">
        <v>159</v>
      </c>
      <c r="L7" s="18">
        <v>76.200784997660406</v>
      </c>
      <c r="M7" s="10" t="s">
        <v>159</v>
      </c>
      <c r="N7" s="18">
        <v>83.041765831826595</v>
      </c>
      <c r="O7" s="10" t="s">
        <v>159</v>
      </c>
      <c r="P7" s="18">
        <v>81.788958584442298</v>
      </c>
      <c r="Q7" s="10" t="s">
        <v>159</v>
      </c>
      <c r="R7" s="18">
        <v>82.654747933605194</v>
      </c>
      <c r="S7" s="10" t="s">
        <v>159</v>
      </c>
    </row>
    <row r="8" spans="1:19" x14ac:dyDescent="0.2">
      <c r="A8" s="12" t="s">
        <v>171</v>
      </c>
      <c r="B8" s="18">
        <v>88.873312960801499</v>
      </c>
      <c r="C8" s="10" t="s">
        <v>159</v>
      </c>
      <c r="D8" s="18">
        <v>82.982318206656501</v>
      </c>
      <c r="E8" s="10" t="s">
        <v>159</v>
      </c>
      <c r="F8" s="18">
        <v>74.950896223632597</v>
      </c>
      <c r="G8" s="10" t="s">
        <v>159</v>
      </c>
      <c r="H8" s="18">
        <v>83.209768723354699</v>
      </c>
      <c r="I8" s="10" t="s">
        <v>159</v>
      </c>
      <c r="J8" s="18">
        <v>84.521756126163595</v>
      </c>
      <c r="K8" s="10" t="s">
        <v>159</v>
      </c>
      <c r="L8" s="18">
        <v>79.307248595501505</v>
      </c>
      <c r="M8" s="10" t="s">
        <v>159</v>
      </c>
      <c r="N8" s="18">
        <v>84.516727823523496</v>
      </c>
      <c r="O8" s="10" t="s">
        <v>180</v>
      </c>
      <c r="P8" s="18">
        <v>80.231210501729905</v>
      </c>
      <c r="Q8" s="10" t="s">
        <v>159</v>
      </c>
      <c r="R8" s="18">
        <v>83.302785920351695</v>
      </c>
      <c r="S8" s="10" t="s">
        <v>180</v>
      </c>
    </row>
    <row r="9" spans="1:19" x14ac:dyDescent="0.2">
      <c r="A9" s="12" t="s">
        <v>172</v>
      </c>
      <c r="B9" s="18">
        <v>89.413968573505599</v>
      </c>
      <c r="C9" s="10" t="s">
        <v>159</v>
      </c>
      <c r="D9" s="18">
        <v>86.014668371431796</v>
      </c>
      <c r="E9" s="10" t="s">
        <v>159</v>
      </c>
      <c r="F9" s="18">
        <v>74.036480126699601</v>
      </c>
      <c r="G9" s="10" t="s">
        <v>159</v>
      </c>
      <c r="H9" s="18">
        <v>85.020805697883404</v>
      </c>
      <c r="I9" s="10" t="s">
        <v>159</v>
      </c>
      <c r="J9" s="18">
        <v>84.2948302912949</v>
      </c>
      <c r="K9" s="10" t="s">
        <v>159</v>
      </c>
      <c r="L9" s="18">
        <v>82.004648638449098</v>
      </c>
      <c r="M9" s="10" t="s">
        <v>159</v>
      </c>
      <c r="N9" s="18">
        <v>86.316086124381002</v>
      </c>
      <c r="O9" s="10" t="s">
        <v>180</v>
      </c>
      <c r="P9" s="18">
        <v>78.785953646231306</v>
      </c>
      <c r="Q9" s="10" t="s">
        <v>159</v>
      </c>
      <c r="R9" s="18">
        <v>85.271058040430106</v>
      </c>
      <c r="S9" s="10" t="s">
        <v>180</v>
      </c>
    </row>
    <row r="10" spans="1:19" x14ac:dyDescent="0.2">
      <c r="A10" s="12" t="s">
        <v>173</v>
      </c>
      <c r="B10" s="18">
        <v>89.555020385322607</v>
      </c>
      <c r="C10" s="10" t="s">
        <v>159</v>
      </c>
      <c r="D10" s="18">
        <v>86.758506180498699</v>
      </c>
      <c r="E10" s="10" t="s">
        <v>159</v>
      </c>
      <c r="F10" s="18">
        <v>76.354009398855993</v>
      </c>
      <c r="G10" s="10" t="s">
        <v>159</v>
      </c>
      <c r="H10" s="18">
        <v>86.324537543535698</v>
      </c>
      <c r="I10" s="10" t="s">
        <v>159</v>
      </c>
      <c r="J10" s="18">
        <v>85.063516027057901</v>
      </c>
      <c r="K10" s="10" t="s">
        <v>159</v>
      </c>
      <c r="L10" s="18">
        <v>84.878500676975705</v>
      </c>
      <c r="M10" s="10" t="s">
        <v>159</v>
      </c>
      <c r="N10" s="18">
        <v>86.664066956800497</v>
      </c>
      <c r="O10" s="10" t="s">
        <v>180</v>
      </c>
      <c r="P10" s="18">
        <v>75.825159148894002</v>
      </c>
      <c r="Q10" s="10" t="s">
        <v>159</v>
      </c>
      <c r="R10" s="18">
        <v>85.909964200279703</v>
      </c>
      <c r="S10" s="10" t="s">
        <v>180</v>
      </c>
    </row>
    <row r="11" spans="1:19" x14ac:dyDescent="0.2">
      <c r="A11" s="12" t="s">
        <v>174</v>
      </c>
      <c r="B11" s="18">
        <v>90.799776952735897</v>
      </c>
      <c r="C11" s="10" t="s">
        <v>159</v>
      </c>
      <c r="D11" s="18">
        <v>87.4255224028757</v>
      </c>
      <c r="E11" s="10" t="s">
        <v>159</v>
      </c>
      <c r="F11" s="18">
        <v>73.493336438436998</v>
      </c>
      <c r="G11" s="10" t="s">
        <v>159</v>
      </c>
      <c r="H11" s="18">
        <v>87.462407877010904</v>
      </c>
      <c r="I11" s="10" t="s">
        <v>180</v>
      </c>
      <c r="J11" s="18">
        <v>86.021886306861504</v>
      </c>
      <c r="K11" s="10" t="s">
        <v>159</v>
      </c>
      <c r="L11" s="18">
        <v>86.415193627594405</v>
      </c>
      <c r="M11" s="10" t="s">
        <v>159</v>
      </c>
      <c r="N11" s="18">
        <v>87.676650980806798</v>
      </c>
      <c r="O11" s="10" t="s">
        <v>180</v>
      </c>
      <c r="P11" s="18">
        <v>75.520427948888596</v>
      </c>
      <c r="Q11" s="10" t="s">
        <v>159</v>
      </c>
      <c r="R11" s="18">
        <v>86.717140532019201</v>
      </c>
      <c r="S11" s="10" t="s">
        <v>180</v>
      </c>
    </row>
    <row r="12" spans="1:19" x14ac:dyDescent="0.2">
      <c r="A12" s="12" t="s">
        <v>175</v>
      </c>
      <c r="B12" s="18">
        <v>89.791650120456396</v>
      </c>
      <c r="C12" s="10" t="s">
        <v>159</v>
      </c>
      <c r="D12" s="18">
        <v>88.114554702019106</v>
      </c>
      <c r="E12" s="10" t="s">
        <v>159</v>
      </c>
      <c r="F12" s="18">
        <v>73.817457761119698</v>
      </c>
      <c r="G12" s="10" t="s">
        <v>159</v>
      </c>
      <c r="H12" s="18">
        <v>88.599740453551405</v>
      </c>
      <c r="I12" s="10" t="s">
        <v>180</v>
      </c>
      <c r="J12" s="18">
        <v>86.793418542472807</v>
      </c>
      <c r="K12" s="10" t="s">
        <v>159</v>
      </c>
      <c r="L12" s="18">
        <v>87.421226879016999</v>
      </c>
      <c r="M12" s="10" t="s">
        <v>159</v>
      </c>
      <c r="N12" s="18">
        <v>87.570247997317395</v>
      </c>
      <c r="O12" s="10" t="s">
        <v>180</v>
      </c>
      <c r="P12" s="18">
        <v>74.865128697936896</v>
      </c>
      <c r="Q12" s="10" t="s">
        <v>159</v>
      </c>
      <c r="R12" s="18">
        <v>87.190449616865195</v>
      </c>
      <c r="S12" s="10" t="s">
        <v>180</v>
      </c>
    </row>
    <row r="13" spans="1:19" x14ac:dyDescent="0.2">
      <c r="A13" s="12" t="s">
        <v>176</v>
      </c>
      <c r="B13" s="18">
        <v>90.385014439122202</v>
      </c>
      <c r="C13" s="10" t="s">
        <v>159</v>
      </c>
      <c r="D13" s="18">
        <v>87.661532315062004</v>
      </c>
      <c r="E13" s="10" t="s">
        <v>180</v>
      </c>
      <c r="F13" s="18">
        <v>62.191182640964001</v>
      </c>
      <c r="G13" s="10" t="s">
        <v>180</v>
      </c>
      <c r="H13" s="18">
        <v>88.885973430390607</v>
      </c>
      <c r="I13" s="10" t="s">
        <v>180</v>
      </c>
      <c r="J13" s="18">
        <v>88.997488284578296</v>
      </c>
      <c r="K13" s="10" t="s">
        <v>159</v>
      </c>
      <c r="L13" s="18">
        <v>89.277291490602707</v>
      </c>
      <c r="M13" s="10" t="s">
        <v>159</v>
      </c>
      <c r="N13" s="18">
        <v>87.370782450965095</v>
      </c>
      <c r="O13" s="10" t="s">
        <v>180</v>
      </c>
      <c r="P13" s="18">
        <v>74.469588976003806</v>
      </c>
      <c r="Q13" s="10" t="s">
        <v>159</v>
      </c>
      <c r="R13" s="18">
        <v>86.955074387984695</v>
      </c>
      <c r="S13" s="10" t="s">
        <v>180</v>
      </c>
    </row>
    <row r="14" spans="1:19" x14ac:dyDescent="0.2">
      <c r="A14" s="12" t="s">
        <v>177</v>
      </c>
      <c r="B14" s="18">
        <v>90.765106207465493</v>
      </c>
      <c r="C14" s="10" t="s">
        <v>159</v>
      </c>
      <c r="D14" s="18">
        <v>87.662770925812197</v>
      </c>
      <c r="E14" s="10" t="s">
        <v>314</v>
      </c>
      <c r="F14" s="18">
        <v>58.6077996765111</v>
      </c>
      <c r="G14" s="10" t="s">
        <v>180</v>
      </c>
      <c r="H14" s="18">
        <v>89.083006079992501</v>
      </c>
      <c r="I14" s="10" t="s">
        <v>180</v>
      </c>
      <c r="J14" s="18">
        <v>89.450748701232598</v>
      </c>
      <c r="K14" s="10" t="s">
        <v>159</v>
      </c>
      <c r="L14" s="18">
        <v>90.379721589209296</v>
      </c>
      <c r="M14" s="10" t="s">
        <v>159</v>
      </c>
      <c r="N14" s="18">
        <v>86.364150331865801</v>
      </c>
      <c r="O14" s="10" t="s">
        <v>180</v>
      </c>
      <c r="P14" s="18">
        <v>72.449671344397004</v>
      </c>
      <c r="Q14" s="10" t="s">
        <v>159</v>
      </c>
      <c r="R14" s="18">
        <v>86.613605253808998</v>
      </c>
      <c r="S14" s="10" t="s">
        <v>401</v>
      </c>
    </row>
    <row r="15" spans="1:19" x14ac:dyDescent="0.2">
      <c r="A15" s="12" t="s">
        <v>181</v>
      </c>
      <c r="B15" s="18">
        <v>90.340837531486102</v>
      </c>
      <c r="C15" s="10" t="s">
        <v>159</v>
      </c>
      <c r="D15" s="18">
        <v>87.904868139008798</v>
      </c>
      <c r="E15" s="10" t="s">
        <v>314</v>
      </c>
      <c r="F15" s="18">
        <v>57.525089867172397</v>
      </c>
      <c r="G15" s="10" t="s">
        <v>180</v>
      </c>
      <c r="H15" s="18">
        <v>89.492011940024895</v>
      </c>
      <c r="I15" s="10" t="s">
        <v>180</v>
      </c>
      <c r="J15" s="18">
        <v>89.585575044660104</v>
      </c>
      <c r="K15" s="10" t="s">
        <v>159</v>
      </c>
      <c r="L15" s="18">
        <v>91.108579041475295</v>
      </c>
      <c r="M15" s="10" t="s">
        <v>159</v>
      </c>
      <c r="N15" s="18">
        <v>85.602492058234603</v>
      </c>
      <c r="O15" s="10" t="s">
        <v>180</v>
      </c>
      <c r="P15" s="18">
        <v>72.759910246821207</v>
      </c>
      <c r="Q15" s="10" t="s">
        <v>159</v>
      </c>
      <c r="R15" s="18">
        <v>86.599456792126503</v>
      </c>
      <c r="S15" s="10" t="s">
        <v>401</v>
      </c>
    </row>
    <row r="16" spans="1:19" x14ac:dyDescent="0.2">
      <c r="A16" s="12" t="s">
        <v>182</v>
      </c>
      <c r="B16" s="18">
        <v>89.821974247542897</v>
      </c>
      <c r="C16" s="10" t="s">
        <v>159</v>
      </c>
      <c r="D16" s="18">
        <v>87.510163091809702</v>
      </c>
      <c r="E16" s="10" t="s">
        <v>314</v>
      </c>
      <c r="F16" s="18">
        <v>60.484821340068798</v>
      </c>
      <c r="G16" s="10" t="s">
        <v>180</v>
      </c>
      <c r="H16" s="18">
        <v>89.526605576272303</v>
      </c>
      <c r="I16" s="10" t="s">
        <v>180</v>
      </c>
      <c r="J16" s="18">
        <v>89.299098691363895</v>
      </c>
      <c r="K16" s="10" t="s">
        <v>159</v>
      </c>
      <c r="L16" s="18">
        <v>90.692188086429695</v>
      </c>
      <c r="M16" s="10" t="s">
        <v>159</v>
      </c>
      <c r="N16" s="18">
        <v>85.434694069435494</v>
      </c>
      <c r="O16" s="10" t="s">
        <v>180</v>
      </c>
      <c r="P16" s="18">
        <v>71.364055135344202</v>
      </c>
      <c r="Q16" s="10" t="s">
        <v>159</v>
      </c>
      <c r="R16" s="18">
        <v>86.352614976911099</v>
      </c>
      <c r="S16" s="10" t="s">
        <v>401</v>
      </c>
    </row>
    <row r="17" spans="1:19" x14ac:dyDescent="0.2">
      <c r="A17" s="12" t="s">
        <v>183</v>
      </c>
      <c r="B17" s="18">
        <v>89.482866723005202</v>
      </c>
      <c r="C17" s="10" t="s">
        <v>159</v>
      </c>
      <c r="D17" s="18">
        <v>88.052559271394003</v>
      </c>
      <c r="E17" s="10" t="s">
        <v>314</v>
      </c>
      <c r="F17" s="18">
        <v>58.295559640104699</v>
      </c>
      <c r="G17" s="10" t="s">
        <v>180</v>
      </c>
      <c r="H17" s="18">
        <v>89.800713592015498</v>
      </c>
      <c r="I17" s="10" t="s">
        <v>180</v>
      </c>
      <c r="J17" s="18">
        <v>90.085967035799399</v>
      </c>
      <c r="K17" s="10" t="s">
        <v>159</v>
      </c>
      <c r="L17" s="18">
        <v>82.868347195345507</v>
      </c>
      <c r="M17" s="10" t="s">
        <v>159</v>
      </c>
      <c r="N17" s="18">
        <v>85.896720576477804</v>
      </c>
      <c r="O17" s="10" t="s">
        <v>180</v>
      </c>
      <c r="P17" s="18">
        <v>71.375790570168306</v>
      </c>
      <c r="Q17" s="10" t="s">
        <v>159</v>
      </c>
      <c r="R17" s="18">
        <v>86.517181602706799</v>
      </c>
      <c r="S17" s="10" t="s">
        <v>401</v>
      </c>
    </row>
    <row r="18" spans="1:19" x14ac:dyDescent="0.2">
      <c r="A18" s="12" t="s">
        <v>184</v>
      </c>
      <c r="B18" s="18">
        <v>88.967789399609799</v>
      </c>
      <c r="C18" s="10" t="s">
        <v>159</v>
      </c>
      <c r="D18" s="18">
        <v>88.198961395159301</v>
      </c>
      <c r="E18" s="10" t="s">
        <v>314</v>
      </c>
      <c r="F18" s="18">
        <v>49.001460825498</v>
      </c>
      <c r="G18" s="10" t="s">
        <v>180</v>
      </c>
      <c r="H18" s="18">
        <v>88.683198037782702</v>
      </c>
      <c r="I18" s="10" t="s">
        <v>180</v>
      </c>
      <c r="J18" s="18">
        <v>89.965868292581305</v>
      </c>
      <c r="K18" s="10" t="s">
        <v>159</v>
      </c>
      <c r="L18" s="18">
        <v>80.800947665247605</v>
      </c>
      <c r="M18" s="10" t="s">
        <v>159</v>
      </c>
      <c r="N18" s="18">
        <v>85.431255259276597</v>
      </c>
      <c r="O18" s="10" t="s">
        <v>180</v>
      </c>
      <c r="P18" s="18">
        <v>73.411676106811896</v>
      </c>
      <c r="Q18" s="10" t="s">
        <v>159</v>
      </c>
      <c r="R18" s="18">
        <v>85.8939606611508</v>
      </c>
      <c r="S18" s="10" t="s">
        <v>401</v>
      </c>
    </row>
    <row r="19" spans="1:19" x14ac:dyDescent="0.2">
      <c r="A19" s="12" t="s">
        <v>185</v>
      </c>
      <c r="B19" s="18">
        <v>88.734566002763898</v>
      </c>
      <c r="C19" s="10" t="s">
        <v>159</v>
      </c>
      <c r="D19" s="18">
        <v>87.686653228710298</v>
      </c>
      <c r="E19" s="10" t="s">
        <v>159</v>
      </c>
      <c r="F19" s="18">
        <v>47.207030166363403</v>
      </c>
      <c r="G19" s="10" t="s">
        <v>180</v>
      </c>
      <c r="H19" s="18">
        <v>89.287985266986297</v>
      </c>
      <c r="I19" s="10" t="s">
        <v>180</v>
      </c>
      <c r="J19" s="18">
        <v>90.818928335266904</v>
      </c>
      <c r="K19" s="10" t="s">
        <v>159</v>
      </c>
      <c r="L19" s="18">
        <v>78.346379811528095</v>
      </c>
      <c r="M19" s="10" t="s">
        <v>159</v>
      </c>
      <c r="N19" s="18">
        <v>85.710610910137305</v>
      </c>
      <c r="O19" s="10" t="s">
        <v>180</v>
      </c>
      <c r="P19" s="18">
        <v>74.131949951948698</v>
      </c>
      <c r="Q19" s="10" t="s">
        <v>159</v>
      </c>
      <c r="R19" s="18">
        <v>85.665894622581206</v>
      </c>
      <c r="S19" s="10" t="s">
        <v>180</v>
      </c>
    </row>
    <row r="20" spans="1:19" x14ac:dyDescent="0.2">
      <c r="A20" s="12" t="s">
        <v>187</v>
      </c>
      <c r="B20" s="18">
        <v>88.516801425749705</v>
      </c>
      <c r="C20" s="10" t="s">
        <v>159</v>
      </c>
      <c r="D20" s="18">
        <v>87.334746406271904</v>
      </c>
      <c r="E20" s="10" t="s">
        <v>159</v>
      </c>
      <c r="F20" s="18">
        <v>43.948130579418901</v>
      </c>
      <c r="G20" s="10" t="s">
        <v>180</v>
      </c>
      <c r="H20" s="18">
        <v>88.964270048144101</v>
      </c>
      <c r="I20" s="10" t="s">
        <v>180</v>
      </c>
      <c r="J20" s="18">
        <v>89.316358427592604</v>
      </c>
      <c r="K20" s="10" t="s">
        <v>159</v>
      </c>
      <c r="L20" s="18">
        <v>74.423215846345798</v>
      </c>
      <c r="M20" s="10" t="s">
        <v>159</v>
      </c>
      <c r="N20" s="18">
        <v>85.608291910884702</v>
      </c>
      <c r="O20" s="10" t="s">
        <v>180</v>
      </c>
      <c r="P20" s="18">
        <v>75.316833490603798</v>
      </c>
      <c r="Q20" s="10" t="s">
        <v>159</v>
      </c>
      <c r="R20" s="18">
        <v>85.147326033703806</v>
      </c>
      <c r="S20" s="10" t="s">
        <v>180</v>
      </c>
    </row>
    <row r="21" spans="1:19" x14ac:dyDescent="0.2">
      <c r="A21" s="12" t="s">
        <v>188</v>
      </c>
      <c r="B21" s="18">
        <v>88.778281660233205</v>
      </c>
      <c r="C21" s="10" t="s">
        <v>159</v>
      </c>
      <c r="D21" s="18">
        <v>85.882746801594195</v>
      </c>
      <c r="E21" s="10" t="s">
        <v>180</v>
      </c>
      <c r="F21" s="18">
        <v>38.038709614836002</v>
      </c>
      <c r="G21" s="10" t="s">
        <v>180</v>
      </c>
      <c r="H21" s="18">
        <v>88.630216996189503</v>
      </c>
      <c r="I21" s="10" t="s">
        <v>180</v>
      </c>
      <c r="J21" s="18">
        <v>87.466603321085003</v>
      </c>
      <c r="K21" s="10" t="s">
        <v>159</v>
      </c>
      <c r="L21" s="18">
        <v>75.386449050275502</v>
      </c>
      <c r="M21" s="10" t="s">
        <v>159</v>
      </c>
      <c r="N21" s="18">
        <v>85.143927803239706</v>
      </c>
      <c r="O21" s="10" t="s">
        <v>180</v>
      </c>
      <c r="P21" s="18">
        <v>76.085086319582103</v>
      </c>
      <c r="Q21" s="10" t="s">
        <v>159</v>
      </c>
      <c r="R21" s="18">
        <v>84.063080427692896</v>
      </c>
      <c r="S21" s="10" t="s">
        <v>180</v>
      </c>
    </row>
    <row r="22" spans="1:19" x14ac:dyDescent="0.2">
      <c r="A22" s="12" t="s">
        <v>189</v>
      </c>
      <c r="B22" s="18">
        <v>89.684918935454306</v>
      </c>
      <c r="C22" s="10" t="s">
        <v>159</v>
      </c>
      <c r="D22" s="18">
        <v>87.012505733725405</v>
      </c>
      <c r="E22" s="10" t="s">
        <v>159</v>
      </c>
      <c r="F22" s="18">
        <v>33.399906247135398</v>
      </c>
      <c r="G22" s="10" t="s">
        <v>180</v>
      </c>
      <c r="H22" s="18">
        <v>88.955996808526606</v>
      </c>
      <c r="I22" s="10" t="s">
        <v>180</v>
      </c>
      <c r="J22" s="18">
        <v>88.140199386610206</v>
      </c>
      <c r="K22" s="10" t="s">
        <v>159</v>
      </c>
      <c r="L22" s="18">
        <v>73.971360138612894</v>
      </c>
      <c r="M22" s="10" t="s">
        <v>159</v>
      </c>
      <c r="N22" s="18">
        <v>85.502828156980001</v>
      </c>
      <c r="O22" s="10" t="s">
        <v>180</v>
      </c>
      <c r="P22" s="18">
        <v>74.024093645603301</v>
      </c>
      <c r="Q22" s="10" t="s">
        <v>159</v>
      </c>
      <c r="R22" s="18">
        <v>84.456347639352501</v>
      </c>
      <c r="S22" s="10" t="s">
        <v>180</v>
      </c>
    </row>
    <row r="23" spans="1:19" x14ac:dyDescent="0.2">
      <c r="A23" s="12" t="s">
        <v>190</v>
      </c>
      <c r="B23" s="18">
        <v>89.960465031583496</v>
      </c>
      <c r="C23" s="10" t="s">
        <v>159</v>
      </c>
      <c r="D23" s="18">
        <v>86.689271962197296</v>
      </c>
      <c r="E23" s="10" t="s">
        <v>159</v>
      </c>
      <c r="F23" s="18">
        <v>28.988374436486001</v>
      </c>
      <c r="G23" s="10" t="s">
        <v>180</v>
      </c>
      <c r="H23" s="18">
        <v>89.179982510419094</v>
      </c>
      <c r="I23" s="10" t="s">
        <v>180</v>
      </c>
      <c r="J23" s="18">
        <v>88.061924240341</v>
      </c>
      <c r="K23" s="10" t="s">
        <v>159</v>
      </c>
      <c r="L23" s="18">
        <v>74.225550835103505</v>
      </c>
      <c r="M23" s="10" t="s">
        <v>159</v>
      </c>
      <c r="N23" s="18">
        <v>85.974536405163505</v>
      </c>
      <c r="O23" s="10" t="s">
        <v>180</v>
      </c>
      <c r="P23" s="18">
        <v>75.608475502309403</v>
      </c>
      <c r="Q23" s="10" t="s">
        <v>159</v>
      </c>
      <c r="R23" s="18">
        <v>84.151099656651596</v>
      </c>
      <c r="S23" s="10" t="s">
        <v>180</v>
      </c>
    </row>
    <row r="24" spans="1:19" x14ac:dyDescent="0.2">
      <c r="A24" s="12" t="s">
        <v>191</v>
      </c>
      <c r="B24" s="18">
        <v>90.091303205465096</v>
      </c>
      <c r="C24" s="10" t="s">
        <v>159</v>
      </c>
      <c r="D24" s="18">
        <v>86.680879021520994</v>
      </c>
      <c r="E24" s="10" t="s">
        <v>159</v>
      </c>
      <c r="F24" s="18">
        <v>25.516654057275201</v>
      </c>
      <c r="G24" s="10" t="s">
        <v>180</v>
      </c>
      <c r="H24" s="18">
        <v>89.381582032930496</v>
      </c>
      <c r="I24" s="10" t="s">
        <v>180</v>
      </c>
      <c r="J24" s="18">
        <v>90.3570347076122</v>
      </c>
      <c r="K24" s="10" t="s">
        <v>159</v>
      </c>
      <c r="L24" s="18">
        <v>87.143370014828704</v>
      </c>
      <c r="M24" s="10" t="s">
        <v>159</v>
      </c>
      <c r="N24" s="18">
        <v>85.519398433626804</v>
      </c>
      <c r="O24" s="10" t="s">
        <v>180</v>
      </c>
      <c r="P24" s="18">
        <v>74.506278392755505</v>
      </c>
      <c r="Q24" s="10" t="s">
        <v>159</v>
      </c>
      <c r="R24" s="18">
        <v>83.899527424371001</v>
      </c>
      <c r="S24" s="10" t="s">
        <v>180</v>
      </c>
    </row>
    <row r="25" spans="1:19" x14ac:dyDescent="0.2">
      <c r="A25" s="12" t="s">
        <v>192</v>
      </c>
      <c r="B25" s="18">
        <v>90.187796033945901</v>
      </c>
      <c r="C25" s="10" t="s">
        <v>159</v>
      </c>
      <c r="D25" s="18">
        <v>86.486401153820793</v>
      </c>
      <c r="E25" s="10" t="s">
        <v>159</v>
      </c>
      <c r="F25" s="18">
        <v>23.7743967341946</v>
      </c>
      <c r="G25" s="10" t="s">
        <v>180</v>
      </c>
      <c r="H25" s="18">
        <v>89.527220773654307</v>
      </c>
      <c r="I25" s="10" t="s">
        <v>180</v>
      </c>
      <c r="J25" s="18">
        <v>89.223406632459302</v>
      </c>
      <c r="K25" s="10" t="s">
        <v>159</v>
      </c>
      <c r="L25" s="18">
        <v>85.888047636551505</v>
      </c>
      <c r="M25" s="10" t="s">
        <v>159</v>
      </c>
      <c r="N25" s="18">
        <v>85.335963242512307</v>
      </c>
      <c r="O25" s="10" t="s">
        <v>180</v>
      </c>
      <c r="P25" s="18">
        <v>76.481848215390499</v>
      </c>
      <c r="Q25" s="10" t="s">
        <v>159</v>
      </c>
      <c r="R25" s="18">
        <v>83.396729857925095</v>
      </c>
      <c r="S25" s="10" t="s">
        <v>180</v>
      </c>
    </row>
    <row r="26" spans="1:19" x14ac:dyDescent="0.2">
      <c r="A26" s="12" t="s">
        <v>193</v>
      </c>
      <c r="B26" s="18">
        <v>90.289785810487899</v>
      </c>
      <c r="C26" s="10" t="s">
        <v>159</v>
      </c>
      <c r="D26" s="18">
        <v>87.089338430201707</v>
      </c>
      <c r="E26" s="10" t="s">
        <v>159</v>
      </c>
      <c r="F26" s="18">
        <v>20.636425812726301</v>
      </c>
      <c r="G26" s="10" t="s">
        <v>180</v>
      </c>
      <c r="H26" s="18">
        <v>90.363880969751094</v>
      </c>
      <c r="I26" s="10" t="s">
        <v>180</v>
      </c>
      <c r="J26" s="18">
        <v>89.3000220378309</v>
      </c>
      <c r="K26" s="10" t="s">
        <v>159</v>
      </c>
      <c r="L26" s="18">
        <v>85.497014214054801</v>
      </c>
      <c r="M26" s="10" t="s">
        <v>159</v>
      </c>
      <c r="N26" s="18">
        <v>86.052879205175998</v>
      </c>
      <c r="O26" s="10" t="s">
        <v>180</v>
      </c>
      <c r="P26" s="18">
        <v>77.594404370697802</v>
      </c>
      <c r="Q26" s="10" t="s">
        <v>159</v>
      </c>
      <c r="R26" s="18">
        <v>83.403478012533199</v>
      </c>
      <c r="S26" s="10" t="s">
        <v>180</v>
      </c>
    </row>
    <row r="27" spans="1:19" x14ac:dyDescent="0.2">
      <c r="A27" s="12" t="s">
        <v>195</v>
      </c>
      <c r="B27" s="18">
        <v>91.490698194709793</v>
      </c>
      <c r="C27" s="10" t="s">
        <v>159</v>
      </c>
      <c r="D27" s="18">
        <v>87.740303297315606</v>
      </c>
      <c r="E27" s="10" t="s">
        <v>159</v>
      </c>
      <c r="F27" s="18">
        <v>17.0073431141691</v>
      </c>
      <c r="G27" s="10" t="s">
        <v>180</v>
      </c>
      <c r="H27" s="18">
        <v>90.986791064219304</v>
      </c>
      <c r="I27" s="10" t="s">
        <v>180</v>
      </c>
      <c r="J27" s="18">
        <v>89.845828012047903</v>
      </c>
      <c r="K27" s="10" t="s">
        <v>159</v>
      </c>
      <c r="L27" s="18">
        <v>85.073620996304996</v>
      </c>
      <c r="M27" s="10" t="s">
        <v>159</v>
      </c>
      <c r="N27" s="18">
        <v>86.621640955424596</v>
      </c>
      <c r="O27" s="10" t="s">
        <v>180</v>
      </c>
      <c r="P27" s="18">
        <v>77.1591325987998</v>
      </c>
      <c r="Q27" s="10" t="s">
        <v>159</v>
      </c>
      <c r="R27" s="18">
        <v>83.114214973586996</v>
      </c>
      <c r="S27" s="10" t="s">
        <v>180</v>
      </c>
    </row>
    <row r="28" spans="1:19" x14ac:dyDescent="0.2">
      <c r="A28" s="12" t="s">
        <v>196</v>
      </c>
      <c r="B28" s="18">
        <v>92.751452581820601</v>
      </c>
      <c r="C28" s="10" t="s">
        <v>159</v>
      </c>
      <c r="D28" s="18">
        <v>88.160653021279899</v>
      </c>
      <c r="E28" s="10" t="s">
        <v>159</v>
      </c>
      <c r="F28" s="18">
        <v>13.2608261049254</v>
      </c>
      <c r="G28" s="10" t="s">
        <v>180</v>
      </c>
      <c r="H28" s="18">
        <v>91.131169238591397</v>
      </c>
      <c r="I28" s="10" t="s">
        <v>180</v>
      </c>
      <c r="J28" s="18">
        <v>89.054439029517397</v>
      </c>
      <c r="K28" s="10" t="s">
        <v>159</v>
      </c>
      <c r="L28" s="18">
        <v>85.725832962487999</v>
      </c>
      <c r="M28" s="10" t="s">
        <v>159</v>
      </c>
      <c r="N28" s="18">
        <v>85.639100429133293</v>
      </c>
      <c r="O28" s="10" t="s">
        <v>180</v>
      </c>
      <c r="P28" s="18">
        <v>75.444564086516706</v>
      </c>
      <c r="Q28" s="10" t="s">
        <v>159</v>
      </c>
      <c r="R28" s="18">
        <v>81.529929988620196</v>
      </c>
      <c r="S28" s="10" t="s">
        <v>180</v>
      </c>
    </row>
    <row r="29" spans="1:19" x14ac:dyDescent="0.2">
      <c r="A29" s="12" t="s">
        <v>198</v>
      </c>
      <c r="B29" s="18">
        <v>93.383140751973897</v>
      </c>
      <c r="C29" s="10" t="s">
        <v>159</v>
      </c>
      <c r="D29" s="18">
        <v>88.041168210445704</v>
      </c>
      <c r="E29" s="10" t="s">
        <v>159</v>
      </c>
      <c r="F29" s="18">
        <v>11.411764965848899</v>
      </c>
      <c r="G29" s="10" t="s">
        <v>180</v>
      </c>
      <c r="H29" s="18">
        <v>91.590446474506393</v>
      </c>
      <c r="I29" s="10" t="s">
        <v>180</v>
      </c>
      <c r="J29" s="18">
        <v>82.134435257226301</v>
      </c>
      <c r="K29" s="10" t="s">
        <v>159</v>
      </c>
      <c r="L29" s="18">
        <v>84.875361467352505</v>
      </c>
      <c r="M29" s="10" t="s">
        <v>159</v>
      </c>
      <c r="N29" s="18">
        <v>86.133728844558803</v>
      </c>
      <c r="O29" s="10" t="s">
        <v>180</v>
      </c>
      <c r="P29" s="18">
        <v>74.222465986472599</v>
      </c>
      <c r="Q29" s="10" t="s">
        <v>159</v>
      </c>
      <c r="R29" s="18">
        <v>80.254404696922094</v>
      </c>
      <c r="S29" s="10" t="s">
        <v>180</v>
      </c>
    </row>
    <row r="30" spans="1:19" x14ac:dyDescent="0.2">
      <c r="A30" s="12" t="s">
        <v>199</v>
      </c>
      <c r="B30" s="18">
        <v>93.325987970981899</v>
      </c>
      <c r="C30" s="10" t="s">
        <v>159</v>
      </c>
      <c r="D30" s="18">
        <v>88.327739302931903</v>
      </c>
      <c r="E30" s="10" t="s">
        <v>159</v>
      </c>
      <c r="F30" s="18">
        <v>10.8568632289528</v>
      </c>
      <c r="G30" s="10" t="s">
        <v>180</v>
      </c>
      <c r="H30" s="18">
        <v>92.353283891271303</v>
      </c>
      <c r="I30" s="10" t="s">
        <v>180</v>
      </c>
      <c r="J30" s="18">
        <v>80.474156542889801</v>
      </c>
      <c r="K30" s="10" t="s">
        <v>159</v>
      </c>
      <c r="L30" s="18">
        <v>86.247770390315097</v>
      </c>
      <c r="M30" s="10" t="s">
        <v>159</v>
      </c>
      <c r="N30" s="18">
        <v>86.479301395350703</v>
      </c>
      <c r="O30" s="10" t="s">
        <v>180</v>
      </c>
      <c r="P30" s="18">
        <v>75.620500167877296</v>
      </c>
      <c r="Q30" s="10" t="s">
        <v>159</v>
      </c>
      <c r="R30" s="18">
        <v>80.3374287325247</v>
      </c>
      <c r="S30" s="10" t="s">
        <v>180</v>
      </c>
    </row>
    <row r="31" spans="1:19" x14ac:dyDescent="0.2">
      <c r="A31" s="12" t="s">
        <v>200</v>
      </c>
      <c r="B31" s="18">
        <v>71.249488444224298</v>
      </c>
      <c r="C31" s="10" t="s">
        <v>159</v>
      </c>
      <c r="D31" s="18">
        <v>77.811975538452799</v>
      </c>
      <c r="E31" s="10" t="s">
        <v>159</v>
      </c>
      <c r="F31" s="18">
        <v>90.484368104663602</v>
      </c>
      <c r="G31" s="10" t="s">
        <v>159</v>
      </c>
      <c r="H31" s="18">
        <v>78.977100975125396</v>
      </c>
      <c r="I31" s="10" t="s">
        <v>180</v>
      </c>
      <c r="J31" s="18">
        <v>77.428682234520195</v>
      </c>
      <c r="K31" s="10" t="s">
        <v>159</v>
      </c>
      <c r="L31" s="18">
        <v>85.515634562174796</v>
      </c>
      <c r="M31" s="10" t="s">
        <v>159</v>
      </c>
      <c r="N31" s="18">
        <v>84.4255105079706</v>
      </c>
      <c r="O31" s="10" t="s">
        <v>180</v>
      </c>
      <c r="P31" s="18">
        <v>60.949144817485802</v>
      </c>
      <c r="Q31" s="10" t="s">
        <v>159</v>
      </c>
      <c r="R31" s="18">
        <v>78.500939857678802</v>
      </c>
      <c r="S31" s="10" t="s">
        <v>180</v>
      </c>
    </row>
    <row r="32" spans="1:19" x14ac:dyDescent="0.2">
      <c r="A32" s="15" t="s">
        <v>201</v>
      </c>
      <c r="B32" s="19">
        <v>72.035462156701598</v>
      </c>
      <c r="C32" s="14" t="s">
        <v>159</v>
      </c>
      <c r="D32" s="19">
        <v>75.398556609163606</v>
      </c>
      <c r="E32" s="14" t="s">
        <v>159</v>
      </c>
      <c r="F32" s="19">
        <v>78.4814602147584</v>
      </c>
      <c r="G32" s="14" t="s">
        <v>159</v>
      </c>
      <c r="H32" s="19">
        <v>80.937035377447003</v>
      </c>
      <c r="I32" s="14" t="s">
        <v>180</v>
      </c>
      <c r="J32" s="19">
        <v>77.891967867717995</v>
      </c>
      <c r="K32" s="14" t="s">
        <v>159</v>
      </c>
      <c r="L32" s="19">
        <v>74.892353438075205</v>
      </c>
      <c r="M32" s="14" t="s">
        <v>159</v>
      </c>
      <c r="N32" s="19">
        <v>78.465604806439899</v>
      </c>
      <c r="O32" s="14" t="s">
        <v>180</v>
      </c>
      <c r="P32" s="19">
        <v>56.237877780711898</v>
      </c>
      <c r="Q32" s="14" t="s">
        <v>159</v>
      </c>
      <c r="R32" s="19">
        <v>75.809795789114901</v>
      </c>
      <c r="S32" s="14" t="s">
        <v>180</v>
      </c>
    </row>
    <row r="34" spans="1:2" x14ac:dyDescent="0.2">
      <c r="A34" s="16" t="s">
        <v>202</v>
      </c>
      <c r="B34" s="16" t="s">
        <v>215</v>
      </c>
    </row>
    <row r="37" spans="1:2" x14ac:dyDescent="0.2">
      <c r="B37" s="16" t="s">
        <v>318</v>
      </c>
    </row>
    <row r="38" spans="1:2" x14ac:dyDescent="0.2">
      <c r="B38" s="16" t="s">
        <v>208</v>
      </c>
    </row>
    <row r="41" spans="1:2" x14ac:dyDescent="0.2">
      <c r="A41" s="17" t="str">
        <f>HYPERLINK("#'GAMING 9'!A2", "&lt;&lt;&lt; Previous table")</f>
        <v>&lt;&lt;&lt; Previous table</v>
      </c>
    </row>
    <row r="42" spans="1:2" x14ac:dyDescent="0.2">
      <c r="A42" s="17" t="str">
        <f>HYPERLINK("#'GAMING 11'!A2", "&gt;&gt;&gt; Next table")</f>
        <v>&gt;&gt;&gt; Next table</v>
      </c>
    </row>
  </sheetData>
  <mergeCells count="12">
    <mergeCell ref="A2:S2"/>
    <mergeCell ref="A3:S3"/>
    <mergeCell ref="A6:S6"/>
    <mergeCell ref="B5:C5"/>
    <mergeCell ref="D5:E5"/>
    <mergeCell ref="F5:G5"/>
    <mergeCell ref="H5:I5"/>
    <mergeCell ref="J5:K5"/>
    <mergeCell ref="L5:M5"/>
    <mergeCell ref="N5:O5"/>
    <mergeCell ref="P5:Q5"/>
    <mergeCell ref="R5:S5"/>
  </mergeCells>
  <pageMargins left="0.7" right="0.7" top="0.75" bottom="0.75" header="0.3" footer="0.3"/>
  <pageSetup paperSize="9" orientation="portrait" horizontalDpi="300" verticalDpi="300"/>
</worksheet>
</file>

<file path=xl/worksheets/sheet1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600-000000000000}">
  <dimension ref="A1:S41"/>
  <sheetViews>
    <sheetView workbookViewId="0"/>
  </sheetViews>
  <sheetFormatPr defaultColWidth="11.42578125" defaultRowHeight="12.75" x14ac:dyDescent="0.2"/>
  <cols>
    <col min="1" max="2" width="12.7109375" customWidth="1"/>
    <col min="3" max="3" width="4.42578125" customWidth="1"/>
    <col min="4" max="4" width="12.7109375" customWidth="1"/>
    <col min="5" max="5" width="4.42578125" customWidth="1"/>
    <col min="6" max="6" width="12.7109375" customWidth="1"/>
    <col min="7" max="7" width="4.42578125" customWidth="1"/>
    <col min="8" max="8" width="12.7109375" customWidth="1"/>
    <col min="9" max="9" width="4.42578125" customWidth="1"/>
    <col min="10" max="10" width="12.7109375" customWidth="1"/>
    <col min="11" max="11" width="4.42578125" customWidth="1"/>
    <col min="12" max="12" width="12.7109375" customWidth="1"/>
    <col min="13" max="13" width="4.42578125" customWidth="1"/>
    <col min="14" max="14" width="12.7109375" customWidth="1"/>
    <col min="15" max="15" width="4.42578125" customWidth="1"/>
    <col min="16" max="16" width="12.7109375" customWidth="1"/>
    <col min="17" max="17" width="4.42578125" customWidth="1"/>
    <col min="18" max="18" width="12.7109375" customWidth="1"/>
    <col min="19" max="19" width="4.42578125" customWidth="1"/>
  </cols>
  <sheetData>
    <row r="1" spans="1:19" x14ac:dyDescent="0.2">
      <c r="A1" s="8" t="str">
        <f>HYPERLINK("#'INDEX'!B106", "Link to index")</f>
        <v>Link to index</v>
      </c>
    </row>
    <row r="2" spans="1:19" ht="15.75" customHeight="1" x14ac:dyDescent="0.2">
      <c r="A2" s="25" t="s">
        <v>407</v>
      </c>
      <c r="B2" s="24"/>
      <c r="C2" s="24"/>
      <c r="D2" s="24"/>
      <c r="E2" s="24"/>
      <c r="F2" s="24"/>
      <c r="G2" s="24"/>
      <c r="H2" s="24"/>
      <c r="I2" s="24"/>
      <c r="J2" s="24"/>
      <c r="K2" s="24"/>
      <c r="L2" s="24"/>
      <c r="M2" s="24"/>
      <c r="N2" s="24"/>
      <c r="O2" s="24"/>
      <c r="P2" s="24"/>
      <c r="Q2" s="24"/>
      <c r="R2" s="24"/>
      <c r="S2" s="24"/>
    </row>
    <row r="3" spans="1:19" ht="15.75" customHeight="1" x14ac:dyDescent="0.2">
      <c r="A3" s="25" t="s">
        <v>124</v>
      </c>
      <c r="B3" s="24"/>
      <c r="C3" s="24"/>
      <c r="D3" s="24"/>
      <c r="E3" s="24"/>
      <c r="F3" s="24"/>
      <c r="G3" s="24"/>
      <c r="H3" s="24"/>
      <c r="I3" s="24"/>
      <c r="J3" s="24"/>
      <c r="K3" s="24"/>
      <c r="L3" s="24"/>
      <c r="M3" s="24"/>
      <c r="N3" s="24"/>
      <c r="O3" s="24"/>
      <c r="P3" s="24"/>
      <c r="Q3" s="24"/>
      <c r="R3" s="24"/>
      <c r="S3" s="24"/>
    </row>
    <row r="4" spans="1:19" ht="15.75" customHeight="1" x14ac:dyDescent="0.2"/>
    <row r="5" spans="1:19" ht="55.5" customHeight="1" x14ac:dyDescent="0.2">
      <c r="A5" s="11" t="s">
        <v>159</v>
      </c>
      <c r="B5" s="27" t="s">
        <v>160</v>
      </c>
      <c r="C5" s="27" t="s">
        <v>159</v>
      </c>
      <c r="D5" s="27" t="s">
        <v>161</v>
      </c>
      <c r="E5" s="27" t="s">
        <v>159</v>
      </c>
      <c r="F5" s="27" t="s">
        <v>162</v>
      </c>
      <c r="G5" s="27" t="s">
        <v>159</v>
      </c>
      <c r="H5" s="27" t="s">
        <v>163</v>
      </c>
      <c r="I5" s="27" t="s">
        <v>159</v>
      </c>
      <c r="J5" s="27" t="s">
        <v>164</v>
      </c>
      <c r="K5" s="27" t="s">
        <v>159</v>
      </c>
      <c r="L5" s="27" t="s">
        <v>165</v>
      </c>
      <c r="M5" s="27" t="s">
        <v>159</v>
      </c>
      <c r="N5" s="27" t="s">
        <v>166</v>
      </c>
      <c r="O5" s="27" t="s">
        <v>159</v>
      </c>
      <c r="P5" s="27" t="s">
        <v>167</v>
      </c>
      <c r="Q5" s="27" t="s">
        <v>159</v>
      </c>
      <c r="R5" s="27" t="s">
        <v>168</v>
      </c>
      <c r="S5" s="27" t="s">
        <v>159</v>
      </c>
    </row>
    <row r="6" spans="1:19" x14ac:dyDescent="0.2">
      <c r="A6" s="26" t="s">
        <v>169</v>
      </c>
      <c r="B6" s="26"/>
      <c r="C6" s="26"/>
      <c r="D6" s="26"/>
      <c r="E6" s="26"/>
      <c r="F6" s="26"/>
      <c r="G6" s="26"/>
      <c r="H6" s="26"/>
      <c r="I6" s="26"/>
      <c r="J6" s="26"/>
      <c r="K6" s="26"/>
      <c r="L6" s="26"/>
      <c r="M6" s="26"/>
      <c r="N6" s="26"/>
      <c r="O6" s="26"/>
      <c r="P6" s="26"/>
      <c r="Q6" s="26"/>
      <c r="R6" s="26"/>
      <c r="S6" s="26"/>
    </row>
    <row r="7" spans="1:19" x14ac:dyDescent="0.2">
      <c r="A7" s="12" t="s">
        <v>170</v>
      </c>
      <c r="B7" s="9">
        <v>33.893999999999998</v>
      </c>
      <c r="C7" s="10" t="s">
        <v>180</v>
      </c>
      <c r="D7" s="9">
        <v>321.16699999999997</v>
      </c>
      <c r="E7" s="10" t="s">
        <v>180</v>
      </c>
      <c r="F7" s="9">
        <v>16.474</v>
      </c>
      <c r="G7" s="10" t="s">
        <v>180</v>
      </c>
      <c r="H7" s="9">
        <v>247.929</v>
      </c>
      <c r="I7" s="10" t="s">
        <v>180</v>
      </c>
      <c r="J7" s="9">
        <v>128.017</v>
      </c>
      <c r="K7" s="10" t="s">
        <v>180</v>
      </c>
      <c r="L7" s="9">
        <v>40.762</v>
      </c>
      <c r="M7" s="10" t="s">
        <v>159</v>
      </c>
      <c r="N7" s="9">
        <v>415.17399999999998</v>
      </c>
      <c r="O7" s="10" t="s">
        <v>180</v>
      </c>
      <c r="P7" s="9">
        <v>184.684</v>
      </c>
      <c r="Q7" s="10" t="s">
        <v>159</v>
      </c>
      <c r="R7" s="9">
        <v>1388.1010000000001</v>
      </c>
      <c r="S7" s="10" t="s">
        <v>180</v>
      </c>
    </row>
    <row r="8" spans="1:19" x14ac:dyDescent="0.2">
      <c r="A8" s="12" t="s">
        <v>171</v>
      </c>
      <c r="B8" s="9">
        <v>30.834</v>
      </c>
      <c r="C8" s="10" t="s">
        <v>180</v>
      </c>
      <c r="D8" s="9">
        <v>348.834</v>
      </c>
      <c r="E8" s="10" t="s">
        <v>180</v>
      </c>
      <c r="F8" s="9">
        <v>20.920999999999999</v>
      </c>
      <c r="G8" s="10" t="s">
        <v>180</v>
      </c>
      <c r="H8" s="9">
        <v>264.56900000000002</v>
      </c>
      <c r="I8" s="10" t="s">
        <v>180</v>
      </c>
      <c r="J8" s="9">
        <v>153.26599999999999</v>
      </c>
      <c r="K8" s="10" t="s">
        <v>180</v>
      </c>
      <c r="L8" s="9">
        <v>50.120173999999999</v>
      </c>
      <c r="M8" s="10" t="s">
        <v>159</v>
      </c>
      <c r="N8" s="9">
        <v>406.72199999999998</v>
      </c>
      <c r="O8" s="10" t="s">
        <v>180</v>
      </c>
      <c r="P8" s="9">
        <v>171.178</v>
      </c>
      <c r="Q8" s="10" t="s">
        <v>159</v>
      </c>
      <c r="R8" s="9">
        <v>1446.444174</v>
      </c>
      <c r="S8" s="10" t="s">
        <v>180</v>
      </c>
    </row>
    <row r="9" spans="1:19" x14ac:dyDescent="0.2">
      <c r="A9" s="12" t="s">
        <v>172</v>
      </c>
      <c r="B9" s="9">
        <v>32.491999999999997</v>
      </c>
      <c r="C9" s="10" t="s">
        <v>180</v>
      </c>
      <c r="D9" s="9">
        <v>391.166</v>
      </c>
      <c r="E9" s="10" t="s">
        <v>180</v>
      </c>
      <c r="F9" s="9">
        <v>24.198</v>
      </c>
      <c r="G9" s="10" t="s">
        <v>180</v>
      </c>
      <c r="H9" s="9">
        <v>450.83927195000001</v>
      </c>
      <c r="I9" s="10" t="s">
        <v>159</v>
      </c>
      <c r="J9" s="9">
        <v>181.00700000000001</v>
      </c>
      <c r="K9" s="10" t="s">
        <v>180</v>
      </c>
      <c r="L9" s="9">
        <v>53.740326000000003</v>
      </c>
      <c r="M9" s="10" t="s">
        <v>159</v>
      </c>
      <c r="N9" s="9">
        <v>461.51600000000002</v>
      </c>
      <c r="O9" s="10" t="s">
        <v>180</v>
      </c>
      <c r="P9" s="9">
        <v>180.03899999999999</v>
      </c>
      <c r="Q9" s="10" t="s">
        <v>159</v>
      </c>
      <c r="R9" s="9">
        <v>1774.99759795</v>
      </c>
      <c r="S9" s="10" t="s">
        <v>180</v>
      </c>
    </row>
    <row r="10" spans="1:19" x14ac:dyDescent="0.2">
      <c r="A10" s="12" t="s">
        <v>173</v>
      </c>
      <c r="B10" s="9">
        <v>36.537999999999997</v>
      </c>
      <c r="C10" s="10" t="s">
        <v>180</v>
      </c>
      <c r="D10" s="9">
        <v>1251.1859999999999</v>
      </c>
      <c r="E10" s="10" t="s">
        <v>159</v>
      </c>
      <c r="F10" s="9">
        <v>26.178000000000001</v>
      </c>
      <c r="G10" s="10" t="s">
        <v>180</v>
      </c>
      <c r="H10" s="9">
        <v>534.61950522999996</v>
      </c>
      <c r="I10" s="10" t="s">
        <v>159</v>
      </c>
      <c r="J10" s="9">
        <v>212.059</v>
      </c>
      <c r="K10" s="10" t="s">
        <v>180</v>
      </c>
      <c r="L10" s="9">
        <v>59.228301999999999</v>
      </c>
      <c r="M10" s="10" t="s">
        <v>159</v>
      </c>
      <c r="N10" s="9">
        <v>449.565</v>
      </c>
      <c r="O10" s="10" t="s">
        <v>180</v>
      </c>
      <c r="P10" s="9">
        <v>169.84899999999999</v>
      </c>
      <c r="Q10" s="10" t="s">
        <v>159</v>
      </c>
      <c r="R10" s="9">
        <v>2739.2228072299999</v>
      </c>
      <c r="S10" s="10" t="s">
        <v>180</v>
      </c>
    </row>
    <row r="11" spans="1:19" x14ac:dyDescent="0.2">
      <c r="A11" s="12" t="s">
        <v>174</v>
      </c>
      <c r="B11" s="9">
        <v>43.259</v>
      </c>
      <c r="C11" s="10" t="s">
        <v>180</v>
      </c>
      <c r="D11" s="9">
        <v>1350.809</v>
      </c>
      <c r="E11" s="10" t="s">
        <v>159</v>
      </c>
      <c r="F11" s="9">
        <v>29.617999999999999</v>
      </c>
      <c r="G11" s="10" t="s">
        <v>180</v>
      </c>
      <c r="H11" s="9">
        <v>596.32677848000003</v>
      </c>
      <c r="I11" s="10" t="s">
        <v>159</v>
      </c>
      <c r="J11" s="9">
        <v>231.65899999999999</v>
      </c>
      <c r="K11" s="10" t="s">
        <v>180</v>
      </c>
      <c r="L11" s="9">
        <v>67.237150999999997</v>
      </c>
      <c r="M11" s="10" t="s">
        <v>159</v>
      </c>
      <c r="N11" s="9">
        <v>448.83396008</v>
      </c>
      <c r="O11" s="10" t="s">
        <v>180</v>
      </c>
      <c r="P11" s="9">
        <v>168.39099999999999</v>
      </c>
      <c r="Q11" s="10" t="s">
        <v>159</v>
      </c>
      <c r="R11" s="9">
        <v>2936.1338895600002</v>
      </c>
      <c r="S11" s="10" t="s">
        <v>180</v>
      </c>
    </row>
    <row r="12" spans="1:19" x14ac:dyDescent="0.2">
      <c r="A12" s="12" t="s">
        <v>175</v>
      </c>
      <c r="B12" s="9">
        <v>31.783999999999999</v>
      </c>
      <c r="C12" s="10" t="s">
        <v>180</v>
      </c>
      <c r="D12" s="9">
        <v>1022.393</v>
      </c>
      <c r="E12" s="10" t="s">
        <v>159</v>
      </c>
      <c r="F12" s="9">
        <v>23.268999999999998</v>
      </c>
      <c r="G12" s="10" t="s">
        <v>180</v>
      </c>
      <c r="H12" s="9">
        <v>489.48762551999999</v>
      </c>
      <c r="I12" s="10" t="s">
        <v>159</v>
      </c>
      <c r="J12" s="9">
        <v>203.89500000000001</v>
      </c>
      <c r="K12" s="10" t="s">
        <v>180</v>
      </c>
      <c r="L12" s="9">
        <v>64.113420000000005</v>
      </c>
      <c r="M12" s="10" t="s">
        <v>159</v>
      </c>
      <c r="N12" s="9">
        <v>380.71598532000002</v>
      </c>
      <c r="O12" s="10" t="s">
        <v>180</v>
      </c>
      <c r="P12" s="9">
        <v>176.73699999999999</v>
      </c>
      <c r="Q12" s="10" t="s">
        <v>159</v>
      </c>
      <c r="R12" s="9">
        <v>2392.3950308399999</v>
      </c>
      <c r="S12" s="10" t="s">
        <v>180</v>
      </c>
    </row>
    <row r="13" spans="1:19" x14ac:dyDescent="0.2">
      <c r="A13" s="12" t="s">
        <v>176</v>
      </c>
      <c r="B13" s="9">
        <v>29.727</v>
      </c>
      <c r="C13" s="10" t="s">
        <v>180</v>
      </c>
      <c r="D13" s="9">
        <v>1067.4680000000001</v>
      </c>
      <c r="E13" s="10" t="s">
        <v>159</v>
      </c>
      <c r="F13" s="9">
        <v>25.719631392</v>
      </c>
      <c r="G13" s="10" t="s">
        <v>180</v>
      </c>
      <c r="H13" s="9">
        <v>536.11169318999998</v>
      </c>
      <c r="I13" s="10" t="s">
        <v>180</v>
      </c>
      <c r="J13" s="9">
        <v>229.041</v>
      </c>
      <c r="K13" s="10" t="s">
        <v>180</v>
      </c>
      <c r="L13" s="9">
        <v>63.862766000000001</v>
      </c>
      <c r="M13" s="10" t="s">
        <v>159</v>
      </c>
      <c r="N13" s="9">
        <v>367.51128087000001</v>
      </c>
      <c r="O13" s="10" t="s">
        <v>180</v>
      </c>
      <c r="P13" s="9">
        <v>178.953</v>
      </c>
      <c r="Q13" s="10" t="s">
        <v>159</v>
      </c>
      <c r="R13" s="9">
        <v>2498.3943714520001</v>
      </c>
      <c r="S13" s="10" t="s">
        <v>180</v>
      </c>
    </row>
    <row r="14" spans="1:19" x14ac:dyDescent="0.2">
      <c r="A14" s="12" t="s">
        <v>177</v>
      </c>
      <c r="B14" s="9">
        <v>44.976999999999997</v>
      </c>
      <c r="C14" s="10" t="s">
        <v>180</v>
      </c>
      <c r="D14" s="9">
        <v>1120.7660000000001</v>
      </c>
      <c r="E14" s="10" t="s">
        <v>159</v>
      </c>
      <c r="F14" s="9">
        <v>26.646999999999998</v>
      </c>
      <c r="G14" s="10" t="s">
        <v>180</v>
      </c>
      <c r="H14" s="9">
        <v>602.08411382999998</v>
      </c>
      <c r="I14" s="10" t="s">
        <v>180</v>
      </c>
      <c r="J14" s="9">
        <v>262.67399999999998</v>
      </c>
      <c r="K14" s="10" t="s">
        <v>180</v>
      </c>
      <c r="L14" s="9">
        <v>70.412000000000006</v>
      </c>
      <c r="M14" s="10" t="s">
        <v>159</v>
      </c>
      <c r="N14" s="9">
        <v>395.98228087000001</v>
      </c>
      <c r="O14" s="10" t="s">
        <v>180</v>
      </c>
      <c r="P14" s="9">
        <v>182.34700000000001</v>
      </c>
      <c r="Q14" s="10" t="s">
        <v>159</v>
      </c>
      <c r="R14" s="9">
        <v>2705.8893947000001</v>
      </c>
      <c r="S14" s="10" t="s">
        <v>180</v>
      </c>
    </row>
    <row r="15" spans="1:19" x14ac:dyDescent="0.2">
      <c r="A15" s="12" t="s">
        <v>181</v>
      </c>
      <c r="B15" s="9">
        <v>50.036999999999999</v>
      </c>
      <c r="C15" s="10" t="s">
        <v>180</v>
      </c>
      <c r="D15" s="9">
        <v>1171.9849999999999</v>
      </c>
      <c r="E15" s="10" t="s">
        <v>159</v>
      </c>
      <c r="F15" s="9">
        <v>28.873000000000001</v>
      </c>
      <c r="G15" s="10" t="s">
        <v>180</v>
      </c>
      <c r="H15" s="9">
        <v>689.34669106000001</v>
      </c>
      <c r="I15" s="10" t="s">
        <v>180</v>
      </c>
      <c r="J15" s="9">
        <v>300.55700000000002</v>
      </c>
      <c r="K15" s="10" t="s">
        <v>180</v>
      </c>
      <c r="L15" s="9">
        <v>76.41</v>
      </c>
      <c r="M15" s="10" t="s">
        <v>159</v>
      </c>
      <c r="N15" s="9">
        <v>405.76846047999999</v>
      </c>
      <c r="O15" s="10" t="s">
        <v>180</v>
      </c>
      <c r="P15" s="9">
        <v>197.18799999999999</v>
      </c>
      <c r="Q15" s="10" t="s">
        <v>159</v>
      </c>
      <c r="R15" s="9">
        <v>2920.1651515399999</v>
      </c>
      <c r="S15" s="10" t="s">
        <v>180</v>
      </c>
    </row>
    <row r="16" spans="1:19" x14ac:dyDescent="0.2">
      <c r="A16" s="12" t="s">
        <v>182</v>
      </c>
      <c r="B16" s="9">
        <v>48.124000000000002</v>
      </c>
      <c r="C16" s="10" t="s">
        <v>180</v>
      </c>
      <c r="D16" s="9">
        <v>1294.5630000000001</v>
      </c>
      <c r="E16" s="10" t="s">
        <v>159</v>
      </c>
      <c r="F16" s="9">
        <v>34.302999999999997</v>
      </c>
      <c r="G16" s="10" t="s">
        <v>180</v>
      </c>
      <c r="H16" s="9">
        <v>766.92463857999996</v>
      </c>
      <c r="I16" s="10" t="s">
        <v>180</v>
      </c>
      <c r="J16" s="9">
        <v>314.29300000000001</v>
      </c>
      <c r="K16" s="10" t="s">
        <v>180</v>
      </c>
      <c r="L16" s="9">
        <v>78.69</v>
      </c>
      <c r="M16" s="10" t="s">
        <v>159</v>
      </c>
      <c r="N16" s="9">
        <v>412.95835906000002</v>
      </c>
      <c r="O16" s="10" t="s">
        <v>180</v>
      </c>
      <c r="P16" s="9">
        <v>213.74</v>
      </c>
      <c r="Q16" s="10" t="s">
        <v>159</v>
      </c>
      <c r="R16" s="9">
        <v>3163.59599764</v>
      </c>
      <c r="S16" s="10" t="s">
        <v>180</v>
      </c>
    </row>
    <row r="17" spans="1:19" x14ac:dyDescent="0.2">
      <c r="A17" s="12" t="s">
        <v>183</v>
      </c>
      <c r="B17" s="9">
        <v>46.335000000000001</v>
      </c>
      <c r="C17" s="10" t="s">
        <v>180</v>
      </c>
      <c r="D17" s="9">
        <v>1394.2293</v>
      </c>
      <c r="E17" s="10" t="s">
        <v>159</v>
      </c>
      <c r="F17" s="9">
        <v>42.869579999999999</v>
      </c>
      <c r="G17" s="10" t="s">
        <v>180</v>
      </c>
      <c r="H17" s="9">
        <v>806.38865086999999</v>
      </c>
      <c r="I17" s="10" t="s">
        <v>180</v>
      </c>
      <c r="J17" s="9">
        <v>314.39600000000002</v>
      </c>
      <c r="K17" s="10" t="s">
        <v>180</v>
      </c>
      <c r="L17" s="9">
        <v>75.296000000000006</v>
      </c>
      <c r="M17" s="10" t="s">
        <v>159</v>
      </c>
      <c r="N17" s="9">
        <v>1234.5029999999999</v>
      </c>
      <c r="O17" s="10" t="s">
        <v>159</v>
      </c>
      <c r="P17" s="9">
        <v>225.83600000000001</v>
      </c>
      <c r="Q17" s="10" t="s">
        <v>159</v>
      </c>
      <c r="R17" s="9">
        <v>4139.8535308700002</v>
      </c>
      <c r="S17" s="10" t="s">
        <v>180</v>
      </c>
    </row>
    <row r="18" spans="1:19" x14ac:dyDescent="0.2">
      <c r="A18" s="12" t="s">
        <v>184</v>
      </c>
      <c r="B18" s="9">
        <v>47.003</v>
      </c>
      <c r="C18" s="10" t="s">
        <v>180</v>
      </c>
      <c r="D18" s="9">
        <v>1511.7190000000001</v>
      </c>
      <c r="E18" s="10" t="s">
        <v>159</v>
      </c>
      <c r="F18" s="9">
        <v>46.792000000000002</v>
      </c>
      <c r="G18" s="10" t="s">
        <v>180</v>
      </c>
      <c r="H18" s="9">
        <v>780.07404711000004</v>
      </c>
      <c r="I18" s="10" t="s">
        <v>180</v>
      </c>
      <c r="J18" s="9">
        <v>336.13200000000001</v>
      </c>
      <c r="K18" s="10" t="s">
        <v>180</v>
      </c>
      <c r="L18" s="9">
        <v>81.688999999999993</v>
      </c>
      <c r="M18" s="10" t="s">
        <v>159</v>
      </c>
      <c r="N18" s="9">
        <v>1274.58536136933</v>
      </c>
      <c r="O18" s="10" t="s">
        <v>159</v>
      </c>
      <c r="P18" s="9">
        <v>264.161</v>
      </c>
      <c r="Q18" s="10" t="s">
        <v>159</v>
      </c>
      <c r="R18" s="9">
        <v>4342.1554084793297</v>
      </c>
      <c r="S18" s="10" t="s">
        <v>180</v>
      </c>
    </row>
    <row r="19" spans="1:19" x14ac:dyDescent="0.2">
      <c r="A19" s="12" t="s">
        <v>185</v>
      </c>
      <c r="B19" s="9">
        <v>50.439</v>
      </c>
      <c r="C19" s="10" t="s">
        <v>180</v>
      </c>
      <c r="D19" s="9">
        <v>1396.402</v>
      </c>
      <c r="E19" s="10" t="s">
        <v>159</v>
      </c>
      <c r="F19" s="9">
        <v>51.168900610000001</v>
      </c>
      <c r="G19" s="10" t="s">
        <v>180</v>
      </c>
      <c r="H19" s="9">
        <v>842.75587069000005</v>
      </c>
      <c r="I19" s="10" t="s">
        <v>180</v>
      </c>
      <c r="J19" s="9">
        <v>315.27100000000002</v>
      </c>
      <c r="K19" s="10" t="s">
        <v>180</v>
      </c>
      <c r="L19" s="9">
        <v>80.650999999999996</v>
      </c>
      <c r="M19" s="10" t="s">
        <v>159</v>
      </c>
      <c r="N19" s="9">
        <v>1315.3113342080701</v>
      </c>
      <c r="O19" s="10" t="s">
        <v>159</v>
      </c>
      <c r="P19" s="9">
        <v>289.80399999999997</v>
      </c>
      <c r="Q19" s="10" t="s">
        <v>159</v>
      </c>
      <c r="R19" s="9">
        <v>4341.8031055080701</v>
      </c>
      <c r="S19" s="10" t="s">
        <v>180</v>
      </c>
    </row>
    <row r="20" spans="1:19" x14ac:dyDescent="0.2">
      <c r="A20" s="12" t="s">
        <v>187</v>
      </c>
      <c r="B20" s="9">
        <v>50.197000000000003</v>
      </c>
      <c r="C20" s="10" t="s">
        <v>180</v>
      </c>
      <c r="D20" s="9">
        <v>1506.83</v>
      </c>
      <c r="E20" s="10" t="s">
        <v>159</v>
      </c>
      <c r="F20" s="9">
        <v>51.324480010000002</v>
      </c>
      <c r="G20" s="10" t="s">
        <v>180</v>
      </c>
      <c r="H20" s="9">
        <v>886.55312297</v>
      </c>
      <c r="I20" s="10" t="s">
        <v>180</v>
      </c>
      <c r="J20" s="9">
        <v>314.041</v>
      </c>
      <c r="K20" s="10" t="s">
        <v>180</v>
      </c>
      <c r="L20" s="9">
        <v>81.795000000000002</v>
      </c>
      <c r="M20" s="10" t="s">
        <v>159</v>
      </c>
      <c r="N20" s="9">
        <v>1374.6242392240899</v>
      </c>
      <c r="O20" s="10" t="s">
        <v>159</v>
      </c>
      <c r="P20" s="9">
        <v>325.25</v>
      </c>
      <c r="Q20" s="10" t="s">
        <v>159</v>
      </c>
      <c r="R20" s="9">
        <v>4590.6148422040897</v>
      </c>
      <c r="S20" s="10" t="s">
        <v>180</v>
      </c>
    </row>
    <row r="21" spans="1:19" x14ac:dyDescent="0.2">
      <c r="A21" s="12" t="s">
        <v>188</v>
      </c>
      <c r="B21" s="9">
        <v>51.451000000000001</v>
      </c>
      <c r="C21" s="10" t="s">
        <v>180</v>
      </c>
      <c r="D21" s="9">
        <v>1256.6130000000001</v>
      </c>
      <c r="E21" s="10" t="s">
        <v>180</v>
      </c>
      <c r="F21" s="9">
        <v>44.527631</v>
      </c>
      <c r="G21" s="10" t="s">
        <v>180</v>
      </c>
      <c r="H21" s="9">
        <v>882.71501955999997</v>
      </c>
      <c r="I21" s="10" t="s">
        <v>180</v>
      </c>
      <c r="J21" s="9">
        <v>304.233</v>
      </c>
      <c r="K21" s="10" t="s">
        <v>180</v>
      </c>
      <c r="L21" s="9">
        <v>82.912999999999997</v>
      </c>
      <c r="M21" s="10" t="s">
        <v>159</v>
      </c>
      <c r="N21" s="9">
        <v>1349.73588841316</v>
      </c>
      <c r="O21" s="10" t="s">
        <v>159</v>
      </c>
      <c r="P21" s="9">
        <v>327.79</v>
      </c>
      <c r="Q21" s="10" t="s">
        <v>159</v>
      </c>
      <c r="R21" s="9">
        <v>4299.9785389731696</v>
      </c>
      <c r="S21" s="10" t="s">
        <v>180</v>
      </c>
    </row>
    <row r="22" spans="1:19" x14ac:dyDescent="0.2">
      <c r="A22" s="12" t="s">
        <v>189</v>
      </c>
      <c r="B22" s="9">
        <v>51.722999999999999</v>
      </c>
      <c r="C22" s="10" t="s">
        <v>180</v>
      </c>
      <c r="D22" s="9">
        <v>1585.5350000000001</v>
      </c>
      <c r="E22" s="10" t="s">
        <v>159</v>
      </c>
      <c r="F22" s="9">
        <v>40.794283</v>
      </c>
      <c r="G22" s="10" t="s">
        <v>180</v>
      </c>
      <c r="H22" s="9">
        <v>907.56213955999999</v>
      </c>
      <c r="I22" s="10" t="s">
        <v>180</v>
      </c>
      <c r="J22" s="9">
        <v>312.94400000000002</v>
      </c>
      <c r="K22" s="10" t="s">
        <v>180</v>
      </c>
      <c r="L22" s="9">
        <v>81.292000000000002</v>
      </c>
      <c r="M22" s="10" t="s">
        <v>159</v>
      </c>
      <c r="N22" s="9">
        <v>1371.5389073174599</v>
      </c>
      <c r="O22" s="10" t="s">
        <v>180</v>
      </c>
      <c r="P22" s="9">
        <v>329.06599999999997</v>
      </c>
      <c r="Q22" s="10" t="s">
        <v>159</v>
      </c>
      <c r="R22" s="9">
        <v>4680.4553298774599</v>
      </c>
      <c r="S22" s="10" t="s">
        <v>180</v>
      </c>
    </row>
    <row r="23" spans="1:19" x14ac:dyDescent="0.2">
      <c r="A23" s="12" t="s">
        <v>190</v>
      </c>
      <c r="B23" s="9">
        <v>51.761000000000003</v>
      </c>
      <c r="C23" s="10" t="s">
        <v>180</v>
      </c>
      <c r="D23" s="9">
        <v>1631.0540000000001</v>
      </c>
      <c r="E23" s="10" t="s">
        <v>159</v>
      </c>
      <c r="F23" s="9">
        <v>43.731732999999998</v>
      </c>
      <c r="G23" s="10" t="s">
        <v>180</v>
      </c>
      <c r="H23" s="9">
        <v>962.95578708999994</v>
      </c>
      <c r="I23" s="10" t="s">
        <v>180</v>
      </c>
      <c r="J23" s="9">
        <v>314.25200000000001</v>
      </c>
      <c r="K23" s="10" t="s">
        <v>180</v>
      </c>
      <c r="L23" s="9">
        <v>81.497</v>
      </c>
      <c r="M23" s="10" t="s">
        <v>159</v>
      </c>
      <c r="N23" s="9">
        <v>1453.5364246704701</v>
      </c>
      <c r="O23" s="10" t="s">
        <v>180</v>
      </c>
      <c r="P23" s="9">
        <v>364.048</v>
      </c>
      <c r="Q23" s="10" t="s">
        <v>159</v>
      </c>
      <c r="R23" s="9">
        <v>4902.8359447604698</v>
      </c>
      <c r="S23" s="10" t="s">
        <v>180</v>
      </c>
    </row>
    <row r="24" spans="1:19" x14ac:dyDescent="0.2">
      <c r="A24" s="12" t="s">
        <v>191</v>
      </c>
      <c r="B24" s="9">
        <v>52.807000000000002</v>
      </c>
      <c r="C24" s="10" t="s">
        <v>180</v>
      </c>
      <c r="D24" s="9">
        <v>1699.8009999999999</v>
      </c>
      <c r="E24" s="10" t="s">
        <v>159</v>
      </c>
      <c r="F24" s="9">
        <v>46.74597</v>
      </c>
      <c r="G24" s="10" t="s">
        <v>180</v>
      </c>
      <c r="H24" s="9">
        <v>999.54788141999995</v>
      </c>
      <c r="I24" s="10" t="s">
        <v>180</v>
      </c>
      <c r="J24" s="9">
        <v>307.21499999999997</v>
      </c>
      <c r="K24" s="10" t="s">
        <v>180</v>
      </c>
      <c r="L24" s="9">
        <v>79.768000000000001</v>
      </c>
      <c r="M24" s="10" t="s">
        <v>159</v>
      </c>
      <c r="N24" s="9">
        <v>1452.4246456502899</v>
      </c>
      <c r="O24" s="10" t="s">
        <v>180</v>
      </c>
      <c r="P24" s="9">
        <v>381.47300000000001</v>
      </c>
      <c r="Q24" s="10" t="s">
        <v>159</v>
      </c>
      <c r="R24" s="9">
        <v>5019.7824970702904</v>
      </c>
      <c r="S24" s="10" t="s">
        <v>180</v>
      </c>
    </row>
    <row r="25" spans="1:19" x14ac:dyDescent="0.2">
      <c r="A25" s="12" t="s">
        <v>192</v>
      </c>
      <c r="B25" s="9">
        <v>50.728000000000002</v>
      </c>
      <c r="C25" s="10" t="s">
        <v>180</v>
      </c>
      <c r="D25" s="9">
        <v>1734.8072027200001</v>
      </c>
      <c r="E25" s="10" t="s">
        <v>159</v>
      </c>
      <c r="F25" s="9">
        <v>51.306266000000001</v>
      </c>
      <c r="G25" s="10" t="s">
        <v>180</v>
      </c>
      <c r="H25" s="9">
        <v>1005.54026966</v>
      </c>
      <c r="I25" s="10" t="s">
        <v>180</v>
      </c>
      <c r="J25" s="9">
        <v>381.15499999999997</v>
      </c>
      <c r="K25" s="10" t="s">
        <v>159</v>
      </c>
      <c r="L25" s="9">
        <v>79.774249999999995</v>
      </c>
      <c r="M25" s="10" t="s">
        <v>159</v>
      </c>
      <c r="N25" s="9">
        <v>1459.9351684978801</v>
      </c>
      <c r="O25" s="10" t="s">
        <v>180</v>
      </c>
      <c r="P25" s="9">
        <v>399.44</v>
      </c>
      <c r="Q25" s="10" t="s">
        <v>159</v>
      </c>
      <c r="R25" s="9">
        <v>5162.6861568778804</v>
      </c>
      <c r="S25" s="10" t="s">
        <v>180</v>
      </c>
    </row>
    <row r="26" spans="1:19" x14ac:dyDescent="0.2">
      <c r="A26" s="12" t="s">
        <v>193</v>
      </c>
      <c r="B26" s="9">
        <v>49.768999999999998</v>
      </c>
      <c r="C26" s="10" t="s">
        <v>159</v>
      </c>
      <c r="D26" s="9">
        <v>1912.808</v>
      </c>
      <c r="E26" s="10" t="s">
        <v>159</v>
      </c>
      <c r="F26" s="9">
        <v>58.440399999999997</v>
      </c>
      <c r="G26" s="10" t="s">
        <v>180</v>
      </c>
      <c r="H26" s="9">
        <v>1071.02581089102</v>
      </c>
      <c r="I26" s="10" t="s">
        <v>180</v>
      </c>
      <c r="J26" s="9">
        <v>380.87900000000002</v>
      </c>
      <c r="K26" s="10" t="s">
        <v>159</v>
      </c>
      <c r="L26" s="9">
        <v>80.557000000000002</v>
      </c>
      <c r="M26" s="10" t="s">
        <v>159</v>
      </c>
      <c r="N26" s="9">
        <v>1561.6568440999999</v>
      </c>
      <c r="O26" s="10" t="s">
        <v>180</v>
      </c>
      <c r="P26" s="9">
        <v>393.84500000000003</v>
      </c>
      <c r="Q26" s="10" t="s">
        <v>159</v>
      </c>
      <c r="R26" s="9">
        <v>5508.9810549910198</v>
      </c>
      <c r="S26" s="10" t="s">
        <v>180</v>
      </c>
    </row>
    <row r="27" spans="1:19" x14ac:dyDescent="0.2">
      <c r="A27" s="12" t="s">
        <v>195</v>
      </c>
      <c r="B27" s="9">
        <v>50.070999999999998</v>
      </c>
      <c r="C27" s="10" t="s">
        <v>159</v>
      </c>
      <c r="D27" s="9">
        <v>2083.44</v>
      </c>
      <c r="E27" s="10" t="s">
        <v>159</v>
      </c>
      <c r="F27" s="9">
        <v>76.837000000000003</v>
      </c>
      <c r="G27" s="10" t="s">
        <v>180</v>
      </c>
      <c r="H27" s="9">
        <v>1128.6405337631099</v>
      </c>
      <c r="I27" s="10" t="s">
        <v>180</v>
      </c>
      <c r="J27" s="9">
        <v>380.36500000000001</v>
      </c>
      <c r="K27" s="10" t="s">
        <v>159</v>
      </c>
      <c r="L27" s="9">
        <v>82.147000000000006</v>
      </c>
      <c r="M27" s="10" t="s">
        <v>159</v>
      </c>
      <c r="N27" s="9">
        <v>1630.963</v>
      </c>
      <c r="O27" s="10" t="s">
        <v>180</v>
      </c>
      <c r="P27" s="9">
        <v>347.06</v>
      </c>
      <c r="Q27" s="10" t="s">
        <v>159</v>
      </c>
      <c r="R27" s="9">
        <v>5779.5235337631102</v>
      </c>
      <c r="S27" s="10" t="s">
        <v>180</v>
      </c>
    </row>
    <row r="28" spans="1:19" x14ac:dyDescent="0.2">
      <c r="A28" s="12" t="s">
        <v>196</v>
      </c>
      <c r="B28" s="9">
        <v>49.722000000000001</v>
      </c>
      <c r="C28" s="10" t="s">
        <v>159</v>
      </c>
      <c r="D28" s="9">
        <v>2124.2883999999999</v>
      </c>
      <c r="E28" s="10" t="s">
        <v>159</v>
      </c>
      <c r="F28" s="9">
        <v>75.613693999999995</v>
      </c>
      <c r="G28" s="10" t="s">
        <v>180</v>
      </c>
      <c r="H28" s="9">
        <v>1127.5844942686899</v>
      </c>
      <c r="I28" s="10" t="s">
        <v>180</v>
      </c>
      <c r="J28" s="9">
        <v>357.27199999999999</v>
      </c>
      <c r="K28" s="10" t="s">
        <v>159</v>
      </c>
      <c r="L28" s="9">
        <v>78.733000000000004</v>
      </c>
      <c r="M28" s="10" t="s">
        <v>159</v>
      </c>
      <c r="N28" s="9">
        <v>1586.8394663348399</v>
      </c>
      <c r="O28" s="10" t="s">
        <v>180</v>
      </c>
      <c r="P28" s="9">
        <v>327.96</v>
      </c>
      <c r="Q28" s="10" t="s">
        <v>159</v>
      </c>
      <c r="R28" s="9">
        <v>5728.0130546035298</v>
      </c>
      <c r="S28" s="10" t="s">
        <v>180</v>
      </c>
    </row>
    <row r="29" spans="1:19" x14ac:dyDescent="0.2">
      <c r="A29" s="12" t="s">
        <v>198</v>
      </c>
      <c r="B29" s="9">
        <v>48.893999999999998</v>
      </c>
      <c r="C29" s="10" t="s">
        <v>159</v>
      </c>
      <c r="D29" s="9">
        <v>2221.0819999999999</v>
      </c>
      <c r="E29" s="10" t="s">
        <v>159</v>
      </c>
      <c r="F29" s="9">
        <v>86.254000000000005</v>
      </c>
      <c r="G29" s="10" t="s">
        <v>159</v>
      </c>
      <c r="H29" s="9">
        <v>1178.39612743462</v>
      </c>
      <c r="I29" s="10" t="s">
        <v>180</v>
      </c>
      <c r="J29" s="9">
        <v>360.90100000000001</v>
      </c>
      <c r="K29" s="10" t="s">
        <v>159</v>
      </c>
      <c r="L29" s="9">
        <v>77.046406000000005</v>
      </c>
      <c r="M29" s="10" t="s">
        <v>159</v>
      </c>
      <c r="N29" s="9">
        <v>1654.85161870141</v>
      </c>
      <c r="O29" s="10" t="s">
        <v>180</v>
      </c>
      <c r="P29" s="9">
        <v>317.50700000000001</v>
      </c>
      <c r="Q29" s="10" t="s">
        <v>159</v>
      </c>
      <c r="R29" s="9">
        <v>5944.9321521360398</v>
      </c>
      <c r="S29" s="10" t="s">
        <v>180</v>
      </c>
    </row>
    <row r="30" spans="1:19" x14ac:dyDescent="0.2">
      <c r="A30" s="12" t="s">
        <v>199</v>
      </c>
      <c r="B30" s="9">
        <v>51.683</v>
      </c>
      <c r="C30" s="10" t="s">
        <v>159</v>
      </c>
      <c r="D30" s="9">
        <v>2387.0230000000001</v>
      </c>
      <c r="E30" s="10" t="s">
        <v>159</v>
      </c>
      <c r="F30" s="9">
        <v>88.650999999999996</v>
      </c>
      <c r="G30" s="10" t="s">
        <v>159</v>
      </c>
      <c r="H30" s="9">
        <v>1268.6024574974699</v>
      </c>
      <c r="I30" s="10" t="s">
        <v>180</v>
      </c>
      <c r="J30" s="9">
        <v>374.505</v>
      </c>
      <c r="K30" s="10" t="s">
        <v>159</v>
      </c>
      <c r="L30" s="9">
        <v>83.536119999999997</v>
      </c>
      <c r="M30" s="10" t="s">
        <v>159</v>
      </c>
      <c r="N30" s="9">
        <v>1765.38617581736</v>
      </c>
      <c r="O30" s="10" t="s">
        <v>180</v>
      </c>
      <c r="P30" s="9">
        <v>341.774</v>
      </c>
      <c r="Q30" s="10" t="s">
        <v>159</v>
      </c>
      <c r="R30" s="9">
        <v>6361.1607533148299</v>
      </c>
      <c r="S30" s="10" t="s">
        <v>180</v>
      </c>
    </row>
    <row r="31" spans="1:19" x14ac:dyDescent="0.2">
      <c r="A31" s="12" t="s">
        <v>200</v>
      </c>
      <c r="B31" s="9">
        <v>44.192999999999998</v>
      </c>
      <c r="C31" s="10" t="s">
        <v>159</v>
      </c>
      <c r="D31" s="9">
        <v>2053.29</v>
      </c>
      <c r="E31" s="10" t="s">
        <v>159</v>
      </c>
      <c r="F31" s="9">
        <v>68.471000000000004</v>
      </c>
      <c r="G31" s="10" t="s">
        <v>159</v>
      </c>
      <c r="H31" s="9">
        <v>1059.9918476143</v>
      </c>
      <c r="I31" s="10" t="s">
        <v>180</v>
      </c>
      <c r="J31" s="9">
        <v>304.27999999999997</v>
      </c>
      <c r="K31" s="10" t="s">
        <v>159</v>
      </c>
      <c r="L31" s="9">
        <v>78.858980000000003</v>
      </c>
      <c r="M31" s="10" t="s">
        <v>159</v>
      </c>
      <c r="N31" s="9">
        <v>1418.4249231020799</v>
      </c>
      <c r="O31" s="10" t="s">
        <v>180</v>
      </c>
      <c r="P31" s="9">
        <v>332.50799999999998</v>
      </c>
      <c r="Q31" s="10" t="s">
        <v>159</v>
      </c>
      <c r="R31" s="9">
        <v>5360.0177507163799</v>
      </c>
      <c r="S31" s="10" t="s">
        <v>180</v>
      </c>
    </row>
    <row r="32" spans="1:19" x14ac:dyDescent="0.2">
      <c r="A32" s="15" t="s">
        <v>201</v>
      </c>
      <c r="B32" s="13">
        <v>52.985887759999997</v>
      </c>
      <c r="C32" s="14" t="s">
        <v>159</v>
      </c>
      <c r="D32" s="13">
        <v>2384.067</v>
      </c>
      <c r="E32" s="14" t="s">
        <v>159</v>
      </c>
      <c r="F32" s="13">
        <v>92.212000000000003</v>
      </c>
      <c r="G32" s="14" t="s">
        <v>159</v>
      </c>
      <c r="H32" s="13">
        <v>1507.2890435029601</v>
      </c>
      <c r="I32" s="14" t="s">
        <v>180</v>
      </c>
      <c r="J32" s="13">
        <v>408.60399999999998</v>
      </c>
      <c r="K32" s="14" t="s">
        <v>159</v>
      </c>
      <c r="L32" s="13">
        <v>92.805598110000005</v>
      </c>
      <c r="M32" s="14" t="s">
        <v>159</v>
      </c>
      <c r="N32" s="13">
        <v>1218.02728946978</v>
      </c>
      <c r="O32" s="14" t="s">
        <v>180</v>
      </c>
      <c r="P32" s="13">
        <v>367.35199999999998</v>
      </c>
      <c r="Q32" s="14" t="s">
        <v>159</v>
      </c>
      <c r="R32" s="13">
        <v>6123.3428188427397</v>
      </c>
      <c r="S32" s="14" t="s">
        <v>180</v>
      </c>
    </row>
    <row r="34" spans="1:2" x14ac:dyDescent="0.2">
      <c r="A34" s="16" t="s">
        <v>202</v>
      </c>
      <c r="B34" s="16" t="s">
        <v>227</v>
      </c>
    </row>
    <row r="37" spans="1:2" x14ac:dyDescent="0.2">
      <c r="B37" s="16" t="s">
        <v>208</v>
      </c>
    </row>
    <row r="40" spans="1:2" x14ac:dyDescent="0.2">
      <c r="A40" s="17" t="str">
        <f>HYPERLINK("#'GAMING 10'!A2", "&lt;&lt;&lt; Previous table")</f>
        <v>&lt;&lt;&lt; Previous table</v>
      </c>
    </row>
    <row r="41" spans="1:2" x14ac:dyDescent="0.2">
      <c r="A41" s="17" t="str">
        <f>HYPERLINK("#'GAMING 12'!A2", "&gt;&gt;&gt; Next table")</f>
        <v>&gt;&gt;&gt; Next table</v>
      </c>
    </row>
  </sheetData>
  <mergeCells count="12">
    <mergeCell ref="A2:S2"/>
    <mergeCell ref="A3:S3"/>
    <mergeCell ref="A6:S6"/>
    <mergeCell ref="B5:C5"/>
    <mergeCell ref="D5:E5"/>
    <mergeCell ref="F5:G5"/>
    <mergeCell ref="H5:I5"/>
    <mergeCell ref="J5:K5"/>
    <mergeCell ref="L5:M5"/>
    <mergeCell ref="N5:O5"/>
    <mergeCell ref="P5:Q5"/>
    <mergeCell ref="R5:S5"/>
  </mergeCells>
  <pageMargins left="0.7" right="0.7" top="0.75" bottom="0.75" header="0.3" footer="0.3"/>
  <pageSetup paperSize="9" orientation="portrait" horizontalDpi="300" verticalDpi="300"/>
</worksheet>
</file>

<file path=xl/worksheets/sheet10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700-000000000000}">
  <dimension ref="A1:S41"/>
  <sheetViews>
    <sheetView workbookViewId="0"/>
  </sheetViews>
  <sheetFormatPr defaultColWidth="11.42578125" defaultRowHeight="12.75" x14ac:dyDescent="0.2"/>
  <cols>
    <col min="1" max="2" width="12.7109375" customWidth="1"/>
    <col min="3" max="3" width="4.42578125" customWidth="1"/>
    <col min="4" max="4" width="12.7109375" customWidth="1"/>
    <col min="5" max="5" width="4.42578125" customWidth="1"/>
    <col min="6" max="6" width="12.7109375" customWidth="1"/>
    <col min="7" max="7" width="4.42578125" customWidth="1"/>
    <col min="8" max="8" width="12.7109375" customWidth="1"/>
    <col min="9" max="9" width="4.42578125" customWidth="1"/>
    <col min="10" max="10" width="12.7109375" customWidth="1"/>
    <col min="11" max="11" width="4.42578125" customWidth="1"/>
    <col min="12" max="12" width="12.7109375" customWidth="1"/>
    <col min="13" max="13" width="4.42578125" customWidth="1"/>
    <col min="14" max="14" width="12.7109375" customWidth="1"/>
    <col min="15" max="15" width="4.42578125" customWidth="1"/>
    <col min="16" max="16" width="12.7109375" customWidth="1"/>
    <col min="17" max="17" width="4.42578125" customWidth="1"/>
    <col min="18" max="18" width="12.7109375" customWidth="1"/>
    <col min="19" max="19" width="4.42578125" customWidth="1"/>
  </cols>
  <sheetData>
    <row r="1" spans="1:19" x14ac:dyDescent="0.2">
      <c r="A1" s="8" t="str">
        <f>HYPERLINK("#'INDEX'!B107", "Link to index")</f>
        <v>Link to index</v>
      </c>
    </row>
    <row r="2" spans="1:19" ht="15.75" customHeight="1" x14ac:dyDescent="0.2">
      <c r="A2" s="25" t="s">
        <v>408</v>
      </c>
      <c r="B2" s="24"/>
      <c r="C2" s="24"/>
      <c r="D2" s="24"/>
      <c r="E2" s="24"/>
      <c r="F2" s="24"/>
      <c r="G2" s="24"/>
      <c r="H2" s="24"/>
      <c r="I2" s="24"/>
      <c r="J2" s="24"/>
      <c r="K2" s="24"/>
      <c r="L2" s="24"/>
      <c r="M2" s="24"/>
      <c r="N2" s="24"/>
      <c r="O2" s="24"/>
      <c r="P2" s="24"/>
      <c r="Q2" s="24"/>
      <c r="R2" s="24"/>
      <c r="S2" s="24"/>
    </row>
    <row r="3" spans="1:19" ht="15.75" customHeight="1" x14ac:dyDescent="0.2">
      <c r="A3" s="25" t="s">
        <v>125</v>
      </c>
      <c r="B3" s="24"/>
      <c r="C3" s="24"/>
      <c r="D3" s="24"/>
      <c r="E3" s="24"/>
      <c r="F3" s="24"/>
      <c r="G3" s="24"/>
      <c r="H3" s="24"/>
      <c r="I3" s="24"/>
      <c r="J3" s="24"/>
      <c r="K3" s="24"/>
      <c r="L3" s="24"/>
      <c r="M3" s="24"/>
      <c r="N3" s="24"/>
      <c r="O3" s="24"/>
      <c r="P3" s="24"/>
      <c r="Q3" s="24"/>
      <c r="R3" s="24"/>
      <c r="S3" s="24"/>
    </row>
    <row r="4" spans="1:19" ht="15.75" customHeight="1" x14ac:dyDescent="0.2"/>
    <row r="5" spans="1:19" ht="55.5" customHeight="1" x14ac:dyDescent="0.2">
      <c r="A5" s="11" t="s">
        <v>159</v>
      </c>
      <c r="B5" s="27" t="s">
        <v>160</v>
      </c>
      <c r="C5" s="27" t="s">
        <v>159</v>
      </c>
      <c r="D5" s="27" t="s">
        <v>161</v>
      </c>
      <c r="E5" s="27" t="s">
        <v>159</v>
      </c>
      <c r="F5" s="27" t="s">
        <v>162</v>
      </c>
      <c r="G5" s="27" t="s">
        <v>159</v>
      </c>
      <c r="H5" s="27" t="s">
        <v>163</v>
      </c>
      <c r="I5" s="27" t="s">
        <v>159</v>
      </c>
      <c r="J5" s="27" t="s">
        <v>164</v>
      </c>
      <c r="K5" s="27" t="s">
        <v>159</v>
      </c>
      <c r="L5" s="27" t="s">
        <v>165</v>
      </c>
      <c r="M5" s="27" t="s">
        <v>159</v>
      </c>
      <c r="N5" s="27" t="s">
        <v>166</v>
      </c>
      <c r="O5" s="27" t="s">
        <v>159</v>
      </c>
      <c r="P5" s="27" t="s">
        <v>167</v>
      </c>
      <c r="Q5" s="27" t="s">
        <v>159</v>
      </c>
      <c r="R5" s="27" t="s">
        <v>168</v>
      </c>
      <c r="S5" s="27" t="s">
        <v>159</v>
      </c>
    </row>
    <row r="6" spans="1:19" x14ac:dyDescent="0.2">
      <c r="A6" s="26" t="s">
        <v>169</v>
      </c>
      <c r="B6" s="26"/>
      <c r="C6" s="26"/>
      <c r="D6" s="26"/>
      <c r="E6" s="26"/>
      <c r="F6" s="26"/>
      <c r="G6" s="26"/>
      <c r="H6" s="26"/>
      <c r="I6" s="26"/>
      <c r="J6" s="26"/>
      <c r="K6" s="26"/>
      <c r="L6" s="26"/>
      <c r="M6" s="26"/>
      <c r="N6" s="26"/>
      <c r="O6" s="26"/>
      <c r="P6" s="26"/>
      <c r="Q6" s="26"/>
      <c r="R6" s="26"/>
      <c r="S6" s="26"/>
    </row>
    <row r="7" spans="1:19" x14ac:dyDescent="0.2">
      <c r="A7" s="12" t="s">
        <v>170</v>
      </c>
      <c r="B7" s="9">
        <v>60.2503025718608</v>
      </c>
      <c r="C7" s="10" t="s">
        <v>180</v>
      </c>
      <c r="D7" s="9">
        <v>570.90956883509796</v>
      </c>
      <c r="E7" s="10" t="s">
        <v>180</v>
      </c>
      <c r="F7" s="9">
        <v>29.284341906202702</v>
      </c>
      <c r="G7" s="10" t="s">
        <v>180</v>
      </c>
      <c r="H7" s="9">
        <v>440.72099092284401</v>
      </c>
      <c r="I7" s="10" t="s">
        <v>180</v>
      </c>
      <c r="J7" s="9">
        <v>227.56425869894099</v>
      </c>
      <c r="K7" s="10" t="s">
        <v>180</v>
      </c>
      <c r="L7" s="9">
        <v>72.458925869894102</v>
      </c>
      <c r="M7" s="10" t="s">
        <v>159</v>
      </c>
      <c r="N7" s="9">
        <v>738.01732223903196</v>
      </c>
      <c r="O7" s="10" t="s">
        <v>180</v>
      </c>
      <c r="P7" s="9">
        <v>328.29606656580899</v>
      </c>
      <c r="Q7" s="10" t="s">
        <v>159</v>
      </c>
      <c r="R7" s="9">
        <v>2467.5017776096802</v>
      </c>
      <c r="S7" s="10" t="s">
        <v>180</v>
      </c>
    </row>
    <row r="8" spans="1:19" x14ac:dyDescent="0.2">
      <c r="A8" s="12" t="s">
        <v>171</v>
      </c>
      <c r="B8" s="9">
        <v>54.074552238806</v>
      </c>
      <c r="C8" s="10" t="s">
        <v>180</v>
      </c>
      <c r="D8" s="9">
        <v>611.76111940298495</v>
      </c>
      <c r="E8" s="10" t="s">
        <v>180</v>
      </c>
      <c r="F8" s="9">
        <v>36.689813432835798</v>
      </c>
      <c r="G8" s="10" t="s">
        <v>180</v>
      </c>
      <c r="H8" s="9">
        <v>463.982947761194</v>
      </c>
      <c r="I8" s="10" t="s">
        <v>180</v>
      </c>
      <c r="J8" s="9">
        <v>268.78738805970102</v>
      </c>
      <c r="K8" s="10" t="s">
        <v>180</v>
      </c>
      <c r="L8" s="9">
        <v>87.897320074626904</v>
      </c>
      <c r="M8" s="10" t="s">
        <v>159</v>
      </c>
      <c r="N8" s="9">
        <v>713.28111940298504</v>
      </c>
      <c r="O8" s="10" t="s">
        <v>180</v>
      </c>
      <c r="P8" s="9">
        <v>300.20022388059698</v>
      </c>
      <c r="Q8" s="10" t="s">
        <v>159</v>
      </c>
      <c r="R8" s="9">
        <v>2536.67448425373</v>
      </c>
      <c r="S8" s="10" t="s">
        <v>180</v>
      </c>
    </row>
    <row r="9" spans="1:19" x14ac:dyDescent="0.2">
      <c r="A9" s="12" t="s">
        <v>172</v>
      </c>
      <c r="B9" s="9">
        <v>56.982238805970098</v>
      </c>
      <c r="C9" s="10" t="s">
        <v>180</v>
      </c>
      <c r="D9" s="9">
        <v>686.00007462686597</v>
      </c>
      <c r="E9" s="10" t="s">
        <v>180</v>
      </c>
      <c r="F9" s="9">
        <v>42.436791044776101</v>
      </c>
      <c r="G9" s="10" t="s">
        <v>180</v>
      </c>
      <c r="H9" s="9">
        <v>790.65096200186599</v>
      </c>
      <c r="I9" s="10" t="s">
        <v>159</v>
      </c>
      <c r="J9" s="9">
        <v>317.43764925373102</v>
      </c>
      <c r="K9" s="10" t="s">
        <v>180</v>
      </c>
      <c r="L9" s="9">
        <v>94.246094104477606</v>
      </c>
      <c r="M9" s="10" t="s">
        <v>159</v>
      </c>
      <c r="N9" s="9">
        <v>809.37507462686597</v>
      </c>
      <c r="O9" s="10" t="s">
        <v>180</v>
      </c>
      <c r="P9" s="9">
        <v>315.74003731343299</v>
      </c>
      <c r="Q9" s="10" t="s">
        <v>159</v>
      </c>
      <c r="R9" s="9">
        <v>3112.8689217779802</v>
      </c>
      <c r="S9" s="10" t="s">
        <v>180</v>
      </c>
    </row>
    <row r="10" spans="1:19" x14ac:dyDescent="0.2">
      <c r="A10" s="12" t="s">
        <v>173</v>
      </c>
      <c r="B10" s="9">
        <v>63.321755162241899</v>
      </c>
      <c r="C10" s="10" t="s">
        <v>180</v>
      </c>
      <c r="D10" s="9">
        <v>2168.3533185840702</v>
      </c>
      <c r="E10" s="10" t="s">
        <v>159</v>
      </c>
      <c r="F10" s="9">
        <v>45.3674778761062</v>
      </c>
      <c r="G10" s="10" t="s">
        <v>180</v>
      </c>
      <c r="H10" s="9">
        <v>926.516104196534</v>
      </c>
      <c r="I10" s="10" t="s">
        <v>159</v>
      </c>
      <c r="J10" s="9">
        <v>367.50637905604702</v>
      </c>
      <c r="K10" s="10" t="s">
        <v>180</v>
      </c>
      <c r="L10" s="9">
        <v>102.644918657817</v>
      </c>
      <c r="M10" s="10" t="s">
        <v>159</v>
      </c>
      <c r="N10" s="9">
        <v>779.11338495575205</v>
      </c>
      <c r="O10" s="10" t="s">
        <v>180</v>
      </c>
      <c r="P10" s="9">
        <v>294.35483038348099</v>
      </c>
      <c r="Q10" s="10" t="s">
        <v>159</v>
      </c>
      <c r="R10" s="9">
        <v>4747.1781688720503</v>
      </c>
      <c r="S10" s="10" t="s">
        <v>180</v>
      </c>
    </row>
    <row r="11" spans="1:19" x14ac:dyDescent="0.2">
      <c r="A11" s="12" t="s">
        <v>174</v>
      </c>
      <c r="B11" s="9">
        <v>73.241102305475493</v>
      </c>
      <c r="C11" s="10" t="s">
        <v>180</v>
      </c>
      <c r="D11" s="9">
        <v>2287.0325288184399</v>
      </c>
      <c r="E11" s="10" t="s">
        <v>159</v>
      </c>
      <c r="F11" s="9">
        <v>50.145749279538897</v>
      </c>
      <c r="G11" s="10" t="s">
        <v>180</v>
      </c>
      <c r="H11" s="9">
        <v>1009.63107307493</v>
      </c>
      <c r="I11" s="10" t="s">
        <v>159</v>
      </c>
      <c r="J11" s="9">
        <v>392.218047550432</v>
      </c>
      <c r="K11" s="10" t="s">
        <v>180</v>
      </c>
      <c r="L11" s="9">
        <v>113.838115886167</v>
      </c>
      <c r="M11" s="10" t="s">
        <v>159</v>
      </c>
      <c r="N11" s="9">
        <v>759.91340503458196</v>
      </c>
      <c r="O11" s="10" t="s">
        <v>180</v>
      </c>
      <c r="P11" s="9">
        <v>285.100036023055</v>
      </c>
      <c r="Q11" s="10" t="s">
        <v>159</v>
      </c>
      <c r="R11" s="9">
        <v>4971.1200579726201</v>
      </c>
      <c r="S11" s="10" t="s">
        <v>180</v>
      </c>
    </row>
    <row r="12" spans="1:19" x14ac:dyDescent="0.2">
      <c r="A12" s="12" t="s">
        <v>175</v>
      </c>
      <c r="B12" s="9">
        <v>50.742119565217401</v>
      </c>
      <c r="C12" s="10" t="s">
        <v>180</v>
      </c>
      <c r="D12" s="9">
        <v>1632.21708559783</v>
      </c>
      <c r="E12" s="10" t="s">
        <v>159</v>
      </c>
      <c r="F12" s="9">
        <v>37.148199728260899</v>
      </c>
      <c r="G12" s="10" t="s">
        <v>180</v>
      </c>
      <c r="H12" s="9">
        <v>781.45103258967401</v>
      </c>
      <c r="I12" s="10" t="s">
        <v>159</v>
      </c>
      <c r="J12" s="9">
        <v>325.51171875</v>
      </c>
      <c r="K12" s="10" t="s">
        <v>180</v>
      </c>
      <c r="L12" s="9">
        <v>102.354984375</v>
      </c>
      <c r="M12" s="10" t="s">
        <v>159</v>
      </c>
      <c r="N12" s="9">
        <v>607.800655911685</v>
      </c>
      <c r="O12" s="10" t="s">
        <v>180</v>
      </c>
      <c r="P12" s="9">
        <v>282.15485733695698</v>
      </c>
      <c r="Q12" s="10" t="s">
        <v>159</v>
      </c>
      <c r="R12" s="9">
        <v>3819.38065385462</v>
      </c>
      <c r="S12" s="10" t="s">
        <v>180</v>
      </c>
    </row>
    <row r="13" spans="1:19" x14ac:dyDescent="0.2">
      <c r="A13" s="12" t="s">
        <v>176</v>
      </c>
      <c r="B13" s="9">
        <v>46.141644649934001</v>
      </c>
      <c r="C13" s="10" t="s">
        <v>180</v>
      </c>
      <c r="D13" s="9">
        <v>1656.90211360634</v>
      </c>
      <c r="E13" s="10" t="s">
        <v>159</v>
      </c>
      <c r="F13" s="9">
        <v>39.921488620343503</v>
      </c>
      <c r="G13" s="10" t="s">
        <v>180</v>
      </c>
      <c r="H13" s="9">
        <v>832.14166380218001</v>
      </c>
      <c r="I13" s="10" t="s">
        <v>180</v>
      </c>
      <c r="J13" s="9">
        <v>355.51278071334201</v>
      </c>
      <c r="K13" s="10" t="s">
        <v>180</v>
      </c>
      <c r="L13" s="9">
        <v>99.126486195508605</v>
      </c>
      <c r="M13" s="10" t="s">
        <v>159</v>
      </c>
      <c r="N13" s="9">
        <v>570.44353371499301</v>
      </c>
      <c r="O13" s="10" t="s">
        <v>180</v>
      </c>
      <c r="P13" s="9">
        <v>277.76720607661798</v>
      </c>
      <c r="Q13" s="10" t="s">
        <v>159</v>
      </c>
      <c r="R13" s="9">
        <v>3877.9569173792602</v>
      </c>
      <c r="S13" s="10" t="s">
        <v>180</v>
      </c>
    </row>
    <row r="14" spans="1:19" x14ac:dyDescent="0.2">
      <c r="A14" s="12" t="s">
        <v>177</v>
      </c>
      <c r="B14" s="9">
        <v>67.753814102564107</v>
      </c>
      <c r="C14" s="10" t="s">
        <v>180</v>
      </c>
      <c r="D14" s="9">
        <v>1688.3333974359</v>
      </c>
      <c r="E14" s="10" t="s">
        <v>159</v>
      </c>
      <c r="F14" s="9">
        <v>40.141314102564102</v>
      </c>
      <c r="G14" s="10" t="s">
        <v>180</v>
      </c>
      <c r="H14" s="9">
        <v>906.98568429519196</v>
      </c>
      <c r="I14" s="10" t="s">
        <v>180</v>
      </c>
      <c r="J14" s="9">
        <v>395.69480769230802</v>
      </c>
      <c r="K14" s="10" t="s">
        <v>180</v>
      </c>
      <c r="L14" s="9">
        <v>106.06935897435901</v>
      </c>
      <c r="M14" s="10" t="s">
        <v>159</v>
      </c>
      <c r="N14" s="9">
        <v>596.51176925929497</v>
      </c>
      <c r="O14" s="10" t="s">
        <v>180</v>
      </c>
      <c r="P14" s="9">
        <v>274.68939102564099</v>
      </c>
      <c r="Q14" s="10" t="s">
        <v>159</v>
      </c>
      <c r="R14" s="9">
        <v>4076.1795368878202</v>
      </c>
      <c r="S14" s="10" t="s">
        <v>180</v>
      </c>
    </row>
    <row r="15" spans="1:19" x14ac:dyDescent="0.2">
      <c r="A15" s="12" t="s">
        <v>181</v>
      </c>
      <c r="B15" s="9">
        <v>73.583823529411802</v>
      </c>
      <c r="C15" s="10" t="s">
        <v>180</v>
      </c>
      <c r="D15" s="9">
        <v>1723.50735294118</v>
      </c>
      <c r="E15" s="10" t="s">
        <v>159</v>
      </c>
      <c r="F15" s="9">
        <v>42.460294117647102</v>
      </c>
      <c r="G15" s="10" t="s">
        <v>180</v>
      </c>
      <c r="H15" s="9">
        <v>1013.74513391176</v>
      </c>
      <c r="I15" s="10" t="s">
        <v>180</v>
      </c>
      <c r="J15" s="9">
        <v>441.99558823529401</v>
      </c>
      <c r="K15" s="10" t="s">
        <v>180</v>
      </c>
      <c r="L15" s="9">
        <v>112.36764705882401</v>
      </c>
      <c r="M15" s="10" t="s">
        <v>159</v>
      </c>
      <c r="N15" s="9">
        <v>596.71832423529395</v>
      </c>
      <c r="O15" s="10" t="s">
        <v>180</v>
      </c>
      <c r="P15" s="9">
        <v>289.98235294117598</v>
      </c>
      <c r="Q15" s="10" t="s">
        <v>159</v>
      </c>
      <c r="R15" s="9">
        <v>4294.3605169705897</v>
      </c>
      <c r="S15" s="10" t="s">
        <v>180</v>
      </c>
    </row>
    <row r="16" spans="1:19" x14ac:dyDescent="0.2">
      <c r="A16" s="12" t="s">
        <v>182</v>
      </c>
      <c r="B16" s="9">
        <v>69.126772616136904</v>
      </c>
      <c r="C16" s="10" t="s">
        <v>180</v>
      </c>
      <c r="D16" s="9">
        <v>1859.5495415647899</v>
      </c>
      <c r="E16" s="10" t="s">
        <v>159</v>
      </c>
      <c r="F16" s="9">
        <v>49.273869193153999</v>
      </c>
      <c r="G16" s="10" t="s">
        <v>180</v>
      </c>
      <c r="H16" s="9">
        <v>1101.63380236125</v>
      </c>
      <c r="I16" s="10" t="s">
        <v>180</v>
      </c>
      <c r="J16" s="9">
        <v>451.45999388753103</v>
      </c>
      <c r="K16" s="10" t="s">
        <v>180</v>
      </c>
      <c r="L16" s="9">
        <v>113.032701711491</v>
      </c>
      <c r="M16" s="10" t="s">
        <v>159</v>
      </c>
      <c r="N16" s="9">
        <v>593.18590696271394</v>
      </c>
      <c r="O16" s="10" t="s">
        <v>180</v>
      </c>
      <c r="P16" s="9">
        <v>307.022616136919</v>
      </c>
      <c r="Q16" s="10" t="s">
        <v>159</v>
      </c>
      <c r="R16" s="9">
        <v>4544.2852044339897</v>
      </c>
      <c r="S16" s="10" t="s">
        <v>180</v>
      </c>
    </row>
    <row r="17" spans="1:19" x14ac:dyDescent="0.2">
      <c r="A17" s="12" t="s">
        <v>183</v>
      </c>
      <c r="B17" s="9">
        <v>64.506664691943101</v>
      </c>
      <c r="C17" s="10" t="s">
        <v>180</v>
      </c>
      <c r="D17" s="9">
        <v>1941.01827902844</v>
      </c>
      <c r="E17" s="10" t="s">
        <v>159</v>
      </c>
      <c r="F17" s="9">
        <v>59.6821759478673</v>
      </c>
      <c r="G17" s="10" t="s">
        <v>180</v>
      </c>
      <c r="H17" s="9">
        <v>1122.6382284031399</v>
      </c>
      <c r="I17" s="10" t="s">
        <v>180</v>
      </c>
      <c r="J17" s="9">
        <v>437.69585308056901</v>
      </c>
      <c r="K17" s="10" t="s">
        <v>180</v>
      </c>
      <c r="L17" s="9">
        <v>104.825592417062</v>
      </c>
      <c r="M17" s="10" t="s">
        <v>159</v>
      </c>
      <c r="N17" s="9">
        <v>1718.6505035544999</v>
      </c>
      <c r="O17" s="10" t="s">
        <v>159</v>
      </c>
      <c r="P17" s="9">
        <v>314.40438388625603</v>
      </c>
      <c r="Q17" s="10" t="s">
        <v>159</v>
      </c>
      <c r="R17" s="9">
        <v>5763.4216810097796</v>
      </c>
      <c r="S17" s="10" t="s">
        <v>180</v>
      </c>
    </row>
    <row r="18" spans="1:19" x14ac:dyDescent="0.2">
      <c r="A18" s="12" t="s">
        <v>184</v>
      </c>
      <c r="B18" s="9">
        <v>63.554113924050597</v>
      </c>
      <c r="C18" s="10" t="s">
        <v>180</v>
      </c>
      <c r="D18" s="9">
        <v>2044.0389240506299</v>
      </c>
      <c r="E18" s="10" t="s">
        <v>159</v>
      </c>
      <c r="F18" s="9">
        <v>63.268814729574203</v>
      </c>
      <c r="G18" s="10" t="s">
        <v>180</v>
      </c>
      <c r="H18" s="9">
        <v>1054.7606505802601</v>
      </c>
      <c r="I18" s="10" t="s">
        <v>180</v>
      </c>
      <c r="J18" s="9">
        <v>454.49378596087502</v>
      </c>
      <c r="K18" s="10" t="s">
        <v>180</v>
      </c>
      <c r="L18" s="9">
        <v>110.454056386651</v>
      </c>
      <c r="M18" s="10" t="s">
        <v>159</v>
      </c>
      <c r="N18" s="9">
        <v>1723.4036819435701</v>
      </c>
      <c r="O18" s="10" t="s">
        <v>159</v>
      </c>
      <c r="P18" s="9">
        <v>357.17971806674302</v>
      </c>
      <c r="Q18" s="10" t="s">
        <v>159</v>
      </c>
      <c r="R18" s="9">
        <v>5871.1537456423703</v>
      </c>
      <c r="S18" s="10" t="s">
        <v>180</v>
      </c>
    </row>
    <row r="19" spans="1:19" x14ac:dyDescent="0.2">
      <c r="A19" s="12" t="s">
        <v>185</v>
      </c>
      <c r="B19" s="9">
        <v>65.997577951002199</v>
      </c>
      <c r="C19" s="10" t="s">
        <v>180</v>
      </c>
      <c r="D19" s="9">
        <v>1827.14070155902</v>
      </c>
      <c r="E19" s="10" t="s">
        <v>159</v>
      </c>
      <c r="F19" s="9">
        <v>66.952626076559</v>
      </c>
      <c r="G19" s="10" t="s">
        <v>180</v>
      </c>
      <c r="H19" s="9">
        <v>1102.7150869273401</v>
      </c>
      <c r="I19" s="10" t="s">
        <v>180</v>
      </c>
      <c r="J19" s="9">
        <v>412.52051781737202</v>
      </c>
      <c r="K19" s="10" t="s">
        <v>180</v>
      </c>
      <c r="L19" s="9">
        <v>105.528869710468</v>
      </c>
      <c r="M19" s="10" t="s">
        <v>159</v>
      </c>
      <c r="N19" s="9">
        <v>1721.0365453167999</v>
      </c>
      <c r="O19" s="10" t="s">
        <v>159</v>
      </c>
      <c r="P19" s="9">
        <v>379.19788418708202</v>
      </c>
      <c r="Q19" s="10" t="s">
        <v>159</v>
      </c>
      <c r="R19" s="9">
        <v>5681.0898095456396</v>
      </c>
      <c r="S19" s="10" t="s">
        <v>180</v>
      </c>
    </row>
    <row r="20" spans="1:19" x14ac:dyDescent="0.2">
      <c r="A20" s="12" t="s">
        <v>187</v>
      </c>
      <c r="B20" s="9">
        <v>63.694897408207403</v>
      </c>
      <c r="C20" s="10" t="s">
        <v>180</v>
      </c>
      <c r="D20" s="9">
        <v>1912.01430885529</v>
      </c>
      <c r="E20" s="10" t="s">
        <v>159</v>
      </c>
      <c r="F20" s="9">
        <v>65.125555088282894</v>
      </c>
      <c r="G20" s="10" t="s">
        <v>180</v>
      </c>
      <c r="H20" s="9">
        <v>1124.9459173755399</v>
      </c>
      <c r="I20" s="10" t="s">
        <v>180</v>
      </c>
      <c r="J20" s="9">
        <v>398.48615010799102</v>
      </c>
      <c r="K20" s="10" t="s">
        <v>180</v>
      </c>
      <c r="L20" s="9">
        <v>103.789551835853</v>
      </c>
      <c r="M20" s="10" t="s">
        <v>159</v>
      </c>
      <c r="N20" s="9">
        <v>1744.25861888585</v>
      </c>
      <c r="O20" s="10" t="s">
        <v>159</v>
      </c>
      <c r="P20" s="9">
        <v>412.70923326133902</v>
      </c>
      <c r="Q20" s="10" t="s">
        <v>159</v>
      </c>
      <c r="R20" s="9">
        <v>5825.0242328183604</v>
      </c>
      <c r="S20" s="10" t="s">
        <v>180</v>
      </c>
    </row>
    <row r="21" spans="1:19" x14ac:dyDescent="0.2">
      <c r="A21" s="12" t="s">
        <v>188</v>
      </c>
      <c r="B21" s="9">
        <v>63.771017932489499</v>
      </c>
      <c r="C21" s="10" t="s">
        <v>180</v>
      </c>
      <c r="D21" s="9">
        <v>1557.5108386075899</v>
      </c>
      <c r="E21" s="10" t="s">
        <v>180</v>
      </c>
      <c r="F21" s="9">
        <v>55.189838001054902</v>
      </c>
      <c r="G21" s="10" t="s">
        <v>180</v>
      </c>
      <c r="H21" s="9">
        <v>1094.08243458122</v>
      </c>
      <c r="I21" s="10" t="s">
        <v>180</v>
      </c>
      <c r="J21" s="9">
        <v>377.08204113924103</v>
      </c>
      <c r="K21" s="10" t="s">
        <v>180</v>
      </c>
      <c r="L21" s="9">
        <v>102.766640295359</v>
      </c>
      <c r="M21" s="10" t="s">
        <v>159</v>
      </c>
      <c r="N21" s="9">
        <v>1672.9321401745501</v>
      </c>
      <c r="O21" s="10" t="s">
        <v>159</v>
      </c>
      <c r="P21" s="9">
        <v>406.279799578059</v>
      </c>
      <c r="Q21" s="10" t="s">
        <v>159</v>
      </c>
      <c r="R21" s="9">
        <v>5329.6147503095699</v>
      </c>
      <c r="S21" s="10" t="s">
        <v>180</v>
      </c>
    </row>
    <row r="22" spans="1:19" x14ac:dyDescent="0.2">
      <c r="A22" s="12" t="s">
        <v>189</v>
      </c>
      <c r="B22" s="9">
        <v>62.2052456499488</v>
      </c>
      <c r="C22" s="10" t="s">
        <v>180</v>
      </c>
      <c r="D22" s="9">
        <v>1906.8614380757399</v>
      </c>
      <c r="E22" s="10" t="s">
        <v>159</v>
      </c>
      <c r="F22" s="9">
        <v>49.061701663254901</v>
      </c>
      <c r="G22" s="10" t="s">
        <v>180</v>
      </c>
      <c r="H22" s="9">
        <v>1091.48977889765</v>
      </c>
      <c r="I22" s="10" t="s">
        <v>180</v>
      </c>
      <c r="J22" s="9">
        <v>376.36560900716501</v>
      </c>
      <c r="K22" s="10" t="s">
        <v>180</v>
      </c>
      <c r="L22" s="9">
        <v>97.766734902763602</v>
      </c>
      <c r="M22" s="10" t="s">
        <v>159</v>
      </c>
      <c r="N22" s="9">
        <v>1649.49663879019</v>
      </c>
      <c r="O22" s="10" t="s">
        <v>180</v>
      </c>
      <c r="P22" s="9">
        <v>395.75491299897601</v>
      </c>
      <c r="Q22" s="10" t="s">
        <v>159</v>
      </c>
      <c r="R22" s="9">
        <v>5629.0020599856898</v>
      </c>
      <c r="S22" s="10" t="s">
        <v>180</v>
      </c>
    </row>
    <row r="23" spans="1:19" x14ac:dyDescent="0.2">
      <c r="A23" s="12" t="s">
        <v>190</v>
      </c>
      <c r="B23" s="9">
        <v>60.819175000000001</v>
      </c>
      <c r="C23" s="10" t="s">
        <v>180</v>
      </c>
      <c r="D23" s="9">
        <v>1916.4884500000001</v>
      </c>
      <c r="E23" s="10" t="s">
        <v>159</v>
      </c>
      <c r="F23" s="9">
        <v>51.384786275000003</v>
      </c>
      <c r="G23" s="10" t="s">
        <v>180</v>
      </c>
      <c r="H23" s="9">
        <v>1131.4730498307499</v>
      </c>
      <c r="I23" s="10" t="s">
        <v>180</v>
      </c>
      <c r="J23" s="9">
        <v>369.24610000000001</v>
      </c>
      <c r="K23" s="10" t="s">
        <v>180</v>
      </c>
      <c r="L23" s="9">
        <v>95.758975000000007</v>
      </c>
      <c r="M23" s="10" t="s">
        <v>159</v>
      </c>
      <c r="N23" s="9">
        <v>1707.9052989878001</v>
      </c>
      <c r="O23" s="10" t="s">
        <v>180</v>
      </c>
      <c r="P23" s="9">
        <v>427.75639999999999</v>
      </c>
      <c r="Q23" s="10" t="s">
        <v>159</v>
      </c>
      <c r="R23" s="9">
        <v>5760.8322350935496</v>
      </c>
      <c r="S23" s="10" t="s">
        <v>180</v>
      </c>
    </row>
    <row r="24" spans="1:19" x14ac:dyDescent="0.2">
      <c r="A24" s="12" t="s">
        <v>191</v>
      </c>
      <c r="B24" s="9">
        <v>60.653201368523902</v>
      </c>
      <c r="C24" s="10" t="s">
        <v>180</v>
      </c>
      <c r="D24" s="9">
        <v>1952.3618523949201</v>
      </c>
      <c r="E24" s="10" t="s">
        <v>159</v>
      </c>
      <c r="F24" s="9">
        <v>53.691607771260998</v>
      </c>
      <c r="G24" s="10" t="s">
        <v>180</v>
      </c>
      <c r="H24" s="9">
        <v>1148.06330466129</v>
      </c>
      <c r="I24" s="10" t="s">
        <v>180</v>
      </c>
      <c r="J24" s="9">
        <v>352.86180351906199</v>
      </c>
      <c r="K24" s="10" t="s">
        <v>180</v>
      </c>
      <c r="L24" s="9">
        <v>91.620136852394893</v>
      </c>
      <c r="M24" s="10" t="s">
        <v>159</v>
      </c>
      <c r="N24" s="9">
        <v>1668.2296760890399</v>
      </c>
      <c r="O24" s="10" t="s">
        <v>180</v>
      </c>
      <c r="P24" s="9">
        <v>438.15325024437902</v>
      </c>
      <c r="Q24" s="10" t="s">
        <v>159</v>
      </c>
      <c r="R24" s="9">
        <v>5765.6348329008697</v>
      </c>
      <c r="S24" s="10" t="s">
        <v>180</v>
      </c>
    </row>
    <row r="25" spans="1:19" x14ac:dyDescent="0.2">
      <c r="A25" s="12" t="s">
        <v>192</v>
      </c>
      <c r="B25" s="9">
        <v>56.767047619047602</v>
      </c>
      <c r="C25" s="10" t="s">
        <v>180</v>
      </c>
      <c r="D25" s="9">
        <v>1941.3318697104801</v>
      </c>
      <c r="E25" s="10" t="s">
        <v>159</v>
      </c>
      <c r="F25" s="9">
        <v>57.414154809523801</v>
      </c>
      <c r="G25" s="10" t="s">
        <v>180</v>
      </c>
      <c r="H25" s="9">
        <v>1125.2474446195199</v>
      </c>
      <c r="I25" s="10" t="s">
        <v>180</v>
      </c>
      <c r="J25" s="9">
        <v>426.53059523809497</v>
      </c>
      <c r="K25" s="10" t="s">
        <v>159</v>
      </c>
      <c r="L25" s="9">
        <v>89.271184523809495</v>
      </c>
      <c r="M25" s="10" t="s">
        <v>159</v>
      </c>
      <c r="N25" s="9">
        <v>1633.73697427144</v>
      </c>
      <c r="O25" s="10" t="s">
        <v>180</v>
      </c>
      <c r="P25" s="9">
        <v>446.99238095238098</v>
      </c>
      <c r="Q25" s="10" t="s">
        <v>159</v>
      </c>
      <c r="R25" s="9">
        <v>5777.2916517443</v>
      </c>
      <c r="S25" s="10" t="s">
        <v>180</v>
      </c>
    </row>
    <row r="26" spans="1:19" x14ac:dyDescent="0.2">
      <c r="A26" s="12" t="s">
        <v>193</v>
      </c>
      <c r="B26" s="9">
        <v>54.755220037453199</v>
      </c>
      <c r="C26" s="10" t="s">
        <v>159</v>
      </c>
      <c r="D26" s="9">
        <v>2104.4470037453202</v>
      </c>
      <c r="E26" s="10" t="s">
        <v>159</v>
      </c>
      <c r="F26" s="9">
        <v>64.295383895131096</v>
      </c>
      <c r="G26" s="10" t="s">
        <v>180</v>
      </c>
      <c r="H26" s="9">
        <v>1178.3289586113699</v>
      </c>
      <c r="I26" s="10" t="s">
        <v>180</v>
      </c>
      <c r="J26" s="9">
        <v>419.03822565543101</v>
      </c>
      <c r="K26" s="10" t="s">
        <v>159</v>
      </c>
      <c r="L26" s="9">
        <v>88.627785580524304</v>
      </c>
      <c r="M26" s="10" t="s">
        <v>159</v>
      </c>
      <c r="N26" s="9">
        <v>1718.11497361189</v>
      </c>
      <c r="O26" s="10" t="s">
        <v>180</v>
      </c>
      <c r="P26" s="9">
        <v>433.30325374531799</v>
      </c>
      <c r="Q26" s="10" t="s">
        <v>159</v>
      </c>
      <c r="R26" s="9">
        <v>6060.9108048824401</v>
      </c>
      <c r="S26" s="10" t="s">
        <v>180</v>
      </c>
    </row>
    <row r="27" spans="1:19" x14ac:dyDescent="0.2">
      <c r="A27" s="12" t="s">
        <v>195</v>
      </c>
      <c r="B27" s="9">
        <v>54.324492151431201</v>
      </c>
      <c r="C27" s="10" t="s">
        <v>159</v>
      </c>
      <c r="D27" s="9">
        <v>2260.4265927977799</v>
      </c>
      <c r="E27" s="10" t="s">
        <v>159</v>
      </c>
      <c r="F27" s="9">
        <v>83.364242843951999</v>
      </c>
      <c r="G27" s="10" t="s">
        <v>180</v>
      </c>
      <c r="H27" s="9">
        <v>1224.517661285</v>
      </c>
      <c r="I27" s="10" t="s">
        <v>180</v>
      </c>
      <c r="J27" s="9">
        <v>412.67670821791302</v>
      </c>
      <c r="K27" s="10" t="s">
        <v>159</v>
      </c>
      <c r="L27" s="9">
        <v>89.125323176362002</v>
      </c>
      <c r="M27" s="10" t="s">
        <v>159</v>
      </c>
      <c r="N27" s="9">
        <v>1769.5120267774701</v>
      </c>
      <c r="O27" s="10" t="s">
        <v>180</v>
      </c>
      <c r="P27" s="9">
        <v>376.54247460757199</v>
      </c>
      <c r="Q27" s="10" t="s">
        <v>159</v>
      </c>
      <c r="R27" s="9">
        <v>6270.4895218574902</v>
      </c>
      <c r="S27" s="10" t="s">
        <v>180</v>
      </c>
    </row>
    <row r="28" spans="1:19" x14ac:dyDescent="0.2">
      <c r="A28" s="12" t="s">
        <v>196</v>
      </c>
      <c r="B28" s="9">
        <v>53.015744101633402</v>
      </c>
      <c r="C28" s="10" t="s">
        <v>159</v>
      </c>
      <c r="D28" s="9">
        <v>2265.0080490018099</v>
      </c>
      <c r="E28" s="10" t="s">
        <v>159</v>
      </c>
      <c r="F28" s="9">
        <v>80.622586615244998</v>
      </c>
      <c r="G28" s="10" t="s">
        <v>180</v>
      </c>
      <c r="H28" s="9">
        <v>1202.27929289085</v>
      </c>
      <c r="I28" s="10" t="s">
        <v>180</v>
      </c>
      <c r="J28" s="9">
        <v>380.93883847549898</v>
      </c>
      <c r="K28" s="10" t="s">
        <v>159</v>
      </c>
      <c r="L28" s="9">
        <v>83.948525408348502</v>
      </c>
      <c r="M28" s="10" t="s">
        <v>159</v>
      </c>
      <c r="N28" s="9">
        <v>1691.9567812553901</v>
      </c>
      <c r="O28" s="10" t="s">
        <v>180</v>
      </c>
      <c r="P28" s="9">
        <v>349.68511796733202</v>
      </c>
      <c r="Q28" s="10" t="s">
        <v>159</v>
      </c>
      <c r="R28" s="9">
        <v>6107.4549357161104</v>
      </c>
      <c r="S28" s="10" t="s">
        <v>180</v>
      </c>
    </row>
    <row r="29" spans="1:19" x14ac:dyDescent="0.2">
      <c r="A29" s="12" t="s">
        <v>198</v>
      </c>
      <c r="B29" s="9">
        <v>51.158014247551201</v>
      </c>
      <c r="C29" s="10" t="s">
        <v>159</v>
      </c>
      <c r="D29" s="9">
        <v>2323.92818343722</v>
      </c>
      <c r="E29" s="10" t="s">
        <v>159</v>
      </c>
      <c r="F29" s="9">
        <v>90.247951914514701</v>
      </c>
      <c r="G29" s="10" t="s">
        <v>159</v>
      </c>
      <c r="H29" s="9">
        <v>1232.9612197112101</v>
      </c>
      <c r="I29" s="10" t="s">
        <v>180</v>
      </c>
      <c r="J29" s="9">
        <v>377.61235529830799</v>
      </c>
      <c r="K29" s="10" t="s">
        <v>159</v>
      </c>
      <c r="L29" s="9">
        <v>80.614004496883396</v>
      </c>
      <c r="M29" s="10" t="s">
        <v>159</v>
      </c>
      <c r="N29" s="9">
        <v>1731.4787640019199</v>
      </c>
      <c r="O29" s="10" t="s">
        <v>180</v>
      </c>
      <c r="P29" s="9">
        <v>332.209016028495</v>
      </c>
      <c r="Q29" s="10" t="s">
        <v>159</v>
      </c>
      <c r="R29" s="9">
        <v>6220.2095091360998</v>
      </c>
      <c r="S29" s="10" t="s">
        <v>180</v>
      </c>
    </row>
    <row r="30" spans="1:19" x14ac:dyDescent="0.2">
      <c r="A30" s="12" t="s">
        <v>199</v>
      </c>
      <c r="B30" s="9">
        <v>53.223071866783499</v>
      </c>
      <c r="C30" s="10" t="s">
        <v>159</v>
      </c>
      <c r="D30" s="9">
        <v>2458.1525197195401</v>
      </c>
      <c r="E30" s="10" t="s">
        <v>159</v>
      </c>
      <c r="F30" s="9">
        <v>91.292659947414506</v>
      </c>
      <c r="G30" s="10" t="s">
        <v>159</v>
      </c>
      <c r="H30" s="9">
        <v>1306.4048094299101</v>
      </c>
      <c r="I30" s="10" t="s">
        <v>180</v>
      </c>
      <c r="J30" s="9">
        <v>385.66465819456602</v>
      </c>
      <c r="K30" s="10" t="s">
        <v>159</v>
      </c>
      <c r="L30" s="9">
        <v>86.025364592462793</v>
      </c>
      <c r="M30" s="10" t="s">
        <v>159</v>
      </c>
      <c r="N30" s="9">
        <v>1817.9918988478501</v>
      </c>
      <c r="O30" s="10" t="s">
        <v>180</v>
      </c>
      <c r="P30" s="9">
        <v>351.958326029798</v>
      </c>
      <c r="Q30" s="10" t="s">
        <v>159</v>
      </c>
      <c r="R30" s="9">
        <v>6550.7133086283302</v>
      </c>
      <c r="S30" s="10" t="s">
        <v>180</v>
      </c>
    </row>
    <row r="31" spans="1:19" x14ac:dyDescent="0.2">
      <c r="A31" s="12" t="s">
        <v>200</v>
      </c>
      <c r="B31" s="9">
        <v>44.880531547104603</v>
      </c>
      <c r="C31" s="10" t="s">
        <v>159</v>
      </c>
      <c r="D31" s="9">
        <v>2085.2340103716501</v>
      </c>
      <c r="E31" s="10" t="s">
        <v>159</v>
      </c>
      <c r="F31" s="9">
        <v>69.536235955056199</v>
      </c>
      <c r="G31" s="10" t="s">
        <v>159</v>
      </c>
      <c r="H31" s="9">
        <v>1076.4826455892901</v>
      </c>
      <c r="I31" s="10" t="s">
        <v>180</v>
      </c>
      <c r="J31" s="9">
        <v>309.01382886776099</v>
      </c>
      <c r="K31" s="10" t="s">
        <v>159</v>
      </c>
      <c r="L31" s="9">
        <v>80.085826707000905</v>
      </c>
      <c r="M31" s="10" t="s">
        <v>159</v>
      </c>
      <c r="N31" s="9">
        <v>1440.4920351296</v>
      </c>
      <c r="O31" s="10" t="s">
        <v>180</v>
      </c>
      <c r="P31" s="9">
        <v>337.68098530682801</v>
      </c>
      <c r="Q31" s="10" t="s">
        <v>159</v>
      </c>
      <c r="R31" s="9">
        <v>5443.4060994742904</v>
      </c>
      <c r="S31" s="10" t="s">
        <v>180</v>
      </c>
    </row>
    <row r="32" spans="1:19" x14ac:dyDescent="0.2">
      <c r="A32" s="15" t="s">
        <v>201</v>
      </c>
      <c r="B32" s="13">
        <v>52.985887759999997</v>
      </c>
      <c r="C32" s="14" t="s">
        <v>159</v>
      </c>
      <c r="D32" s="13">
        <v>2384.067</v>
      </c>
      <c r="E32" s="14" t="s">
        <v>159</v>
      </c>
      <c r="F32" s="13">
        <v>92.212000000000003</v>
      </c>
      <c r="G32" s="14" t="s">
        <v>159</v>
      </c>
      <c r="H32" s="13">
        <v>1507.2890435029601</v>
      </c>
      <c r="I32" s="14" t="s">
        <v>180</v>
      </c>
      <c r="J32" s="13">
        <v>408.60399999999998</v>
      </c>
      <c r="K32" s="14" t="s">
        <v>159</v>
      </c>
      <c r="L32" s="13">
        <v>92.805598110000005</v>
      </c>
      <c r="M32" s="14" t="s">
        <v>159</v>
      </c>
      <c r="N32" s="13">
        <v>1218.02728946978</v>
      </c>
      <c r="O32" s="14" t="s">
        <v>180</v>
      </c>
      <c r="P32" s="13">
        <v>367.35199999999998</v>
      </c>
      <c r="Q32" s="14" t="s">
        <v>159</v>
      </c>
      <c r="R32" s="13">
        <v>6123.3428188427397</v>
      </c>
      <c r="S32" s="14" t="s">
        <v>180</v>
      </c>
    </row>
    <row r="34" spans="1:2" x14ac:dyDescent="0.2">
      <c r="A34" s="16" t="s">
        <v>202</v>
      </c>
      <c r="B34" s="16" t="s">
        <v>227</v>
      </c>
    </row>
    <row r="37" spans="1:2" x14ac:dyDescent="0.2">
      <c r="B37" s="16" t="s">
        <v>208</v>
      </c>
    </row>
    <row r="40" spans="1:2" x14ac:dyDescent="0.2">
      <c r="A40" s="17" t="str">
        <f>HYPERLINK("#'GAMING 11'!A2", "&lt;&lt;&lt; Previous table")</f>
        <v>&lt;&lt;&lt; Previous table</v>
      </c>
    </row>
    <row r="41" spans="1:2" x14ac:dyDescent="0.2">
      <c r="A41" s="17" t="str">
        <f>HYPERLINK("#'GAMING 13'!A2", "&gt;&gt;&gt; Next table")</f>
        <v>&gt;&gt;&gt; Next table</v>
      </c>
    </row>
  </sheetData>
  <mergeCells count="12">
    <mergeCell ref="A2:S2"/>
    <mergeCell ref="A3:S3"/>
    <mergeCell ref="A6:S6"/>
    <mergeCell ref="B5:C5"/>
    <mergeCell ref="D5:E5"/>
    <mergeCell ref="F5:G5"/>
    <mergeCell ref="H5:I5"/>
    <mergeCell ref="J5:K5"/>
    <mergeCell ref="L5:M5"/>
    <mergeCell ref="N5:O5"/>
    <mergeCell ref="P5:Q5"/>
    <mergeCell ref="R5:S5"/>
  </mergeCells>
  <pageMargins left="0.7" right="0.7" top="0.75" bottom="0.75" header="0.3" footer="0.3"/>
  <pageSetup paperSize="9" orientation="portrait" horizontalDpi="300" verticalDpi="300"/>
</worksheet>
</file>

<file path=xl/worksheets/sheet10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800-000000000000}">
  <dimension ref="A1:S41"/>
  <sheetViews>
    <sheetView workbookViewId="0"/>
  </sheetViews>
  <sheetFormatPr defaultColWidth="11.42578125" defaultRowHeight="12.75" x14ac:dyDescent="0.2"/>
  <cols>
    <col min="1" max="2" width="12.7109375" customWidth="1"/>
    <col min="3" max="3" width="4.42578125" customWidth="1"/>
    <col min="4" max="4" width="12.7109375" customWidth="1"/>
    <col min="5" max="5" width="4.42578125" customWidth="1"/>
    <col min="6" max="6" width="12.7109375" customWidth="1"/>
    <col min="7" max="7" width="4.42578125" customWidth="1"/>
    <col min="8" max="8" width="12.7109375" customWidth="1"/>
    <col min="9" max="9" width="4.42578125" customWidth="1"/>
    <col min="10" max="10" width="12.7109375" customWidth="1"/>
    <col min="11" max="11" width="4.42578125" customWidth="1"/>
    <col min="12" max="12" width="12.7109375" customWidth="1"/>
    <col min="13" max="13" width="4.42578125" customWidth="1"/>
    <col min="14" max="14" width="12.7109375" customWidth="1"/>
    <col min="15" max="15" width="4.42578125" customWidth="1"/>
    <col min="16" max="16" width="12.7109375" customWidth="1"/>
    <col min="17" max="17" width="4.42578125" customWidth="1"/>
    <col min="18" max="18" width="12.7109375" customWidth="1"/>
    <col min="19" max="19" width="4.42578125" customWidth="1"/>
  </cols>
  <sheetData>
    <row r="1" spans="1:19" x14ac:dyDescent="0.2">
      <c r="A1" s="8" t="str">
        <f>HYPERLINK("#'INDEX'!B108", "Link to index")</f>
        <v>Link to index</v>
      </c>
    </row>
    <row r="2" spans="1:19" ht="15.75" customHeight="1" x14ac:dyDescent="0.2">
      <c r="A2" s="25" t="s">
        <v>409</v>
      </c>
      <c r="B2" s="24"/>
      <c r="C2" s="24"/>
      <c r="D2" s="24"/>
      <c r="E2" s="24"/>
      <c r="F2" s="24"/>
      <c r="G2" s="24"/>
      <c r="H2" s="24"/>
      <c r="I2" s="24"/>
      <c r="J2" s="24"/>
      <c r="K2" s="24"/>
      <c r="L2" s="24"/>
      <c r="M2" s="24"/>
      <c r="N2" s="24"/>
      <c r="O2" s="24"/>
      <c r="P2" s="24"/>
      <c r="Q2" s="24"/>
      <c r="R2" s="24"/>
      <c r="S2" s="24"/>
    </row>
    <row r="3" spans="1:19" ht="15.75" customHeight="1" x14ac:dyDescent="0.2">
      <c r="A3" s="25" t="s">
        <v>126</v>
      </c>
      <c r="B3" s="24"/>
      <c r="C3" s="24"/>
      <c r="D3" s="24"/>
      <c r="E3" s="24"/>
      <c r="F3" s="24"/>
      <c r="G3" s="24"/>
      <c r="H3" s="24"/>
      <c r="I3" s="24"/>
      <c r="J3" s="24"/>
      <c r="K3" s="24"/>
      <c r="L3" s="24"/>
      <c r="M3" s="24"/>
      <c r="N3" s="24"/>
      <c r="O3" s="24"/>
      <c r="P3" s="24"/>
      <c r="Q3" s="24"/>
      <c r="R3" s="24"/>
      <c r="S3" s="24"/>
    </row>
    <row r="4" spans="1:19" ht="15.75" customHeight="1" x14ac:dyDescent="0.2"/>
    <row r="5" spans="1:19" ht="55.5" customHeight="1" x14ac:dyDescent="0.2">
      <c r="A5" s="11" t="s">
        <v>159</v>
      </c>
      <c r="B5" s="27" t="s">
        <v>160</v>
      </c>
      <c r="C5" s="27" t="s">
        <v>159</v>
      </c>
      <c r="D5" s="27" t="s">
        <v>161</v>
      </c>
      <c r="E5" s="27" t="s">
        <v>159</v>
      </c>
      <c r="F5" s="27" t="s">
        <v>162</v>
      </c>
      <c r="G5" s="27" t="s">
        <v>159</v>
      </c>
      <c r="H5" s="27" t="s">
        <v>163</v>
      </c>
      <c r="I5" s="27" t="s">
        <v>159</v>
      </c>
      <c r="J5" s="27" t="s">
        <v>164</v>
      </c>
      <c r="K5" s="27" t="s">
        <v>159</v>
      </c>
      <c r="L5" s="27" t="s">
        <v>165</v>
      </c>
      <c r="M5" s="27" t="s">
        <v>159</v>
      </c>
      <c r="N5" s="27" t="s">
        <v>166</v>
      </c>
      <c r="O5" s="27" t="s">
        <v>159</v>
      </c>
      <c r="P5" s="27" t="s">
        <v>167</v>
      </c>
      <c r="Q5" s="27" t="s">
        <v>159</v>
      </c>
      <c r="R5" s="27" t="s">
        <v>168</v>
      </c>
      <c r="S5" s="27" t="s">
        <v>159</v>
      </c>
    </row>
    <row r="6" spans="1:19" x14ac:dyDescent="0.2">
      <c r="A6" s="26" t="s">
        <v>212</v>
      </c>
      <c r="B6" s="26"/>
      <c r="C6" s="26"/>
      <c r="D6" s="26"/>
      <c r="E6" s="26"/>
      <c r="F6" s="26"/>
      <c r="G6" s="26"/>
      <c r="H6" s="26"/>
      <c r="I6" s="26"/>
      <c r="J6" s="26"/>
      <c r="K6" s="26"/>
      <c r="L6" s="26"/>
      <c r="M6" s="26"/>
      <c r="N6" s="26"/>
      <c r="O6" s="26"/>
      <c r="P6" s="26"/>
      <c r="Q6" s="26"/>
      <c r="R6" s="26"/>
      <c r="S6" s="26"/>
    </row>
    <row r="7" spans="1:19" x14ac:dyDescent="0.2">
      <c r="A7" s="12" t="s">
        <v>170</v>
      </c>
      <c r="B7" s="18">
        <v>150.362664418961</v>
      </c>
      <c r="C7" s="10" t="s">
        <v>180</v>
      </c>
      <c r="D7" s="18">
        <v>70.028534326829003</v>
      </c>
      <c r="E7" s="10" t="s">
        <v>180</v>
      </c>
      <c r="F7" s="18">
        <v>132.392532527545</v>
      </c>
      <c r="G7" s="10" t="s">
        <v>180</v>
      </c>
      <c r="H7" s="18">
        <v>103.089752854699</v>
      </c>
      <c r="I7" s="10" t="s">
        <v>180</v>
      </c>
      <c r="J7" s="18">
        <v>115.309438625694</v>
      </c>
      <c r="K7" s="10" t="s">
        <v>180</v>
      </c>
      <c r="L7" s="18">
        <v>117.215548414461</v>
      </c>
      <c r="M7" s="10" t="s">
        <v>159</v>
      </c>
      <c r="N7" s="18">
        <v>122.518870695986</v>
      </c>
      <c r="O7" s="10" t="s">
        <v>180</v>
      </c>
      <c r="P7" s="18">
        <v>143.837019395147</v>
      </c>
      <c r="Q7" s="10" t="s">
        <v>159</v>
      </c>
      <c r="R7" s="18">
        <v>103.02347443207201</v>
      </c>
      <c r="S7" s="10" t="s">
        <v>180</v>
      </c>
    </row>
    <row r="8" spans="1:19" x14ac:dyDescent="0.2">
      <c r="A8" s="12" t="s">
        <v>171</v>
      </c>
      <c r="B8" s="18">
        <v>135.152075671837</v>
      </c>
      <c r="C8" s="10" t="s">
        <v>180</v>
      </c>
      <c r="D8" s="18">
        <v>75.067148745324801</v>
      </c>
      <c r="E8" s="10" t="s">
        <v>180</v>
      </c>
      <c r="F8" s="18">
        <v>162.98437232202701</v>
      </c>
      <c r="G8" s="10" t="s">
        <v>180</v>
      </c>
      <c r="H8" s="18">
        <v>107.825828249113</v>
      </c>
      <c r="I8" s="10" t="s">
        <v>180</v>
      </c>
      <c r="J8" s="18">
        <v>137.351494398526</v>
      </c>
      <c r="K8" s="10" t="s">
        <v>180</v>
      </c>
      <c r="L8" s="18">
        <v>143.66185693484201</v>
      </c>
      <c r="M8" s="10" t="s">
        <v>159</v>
      </c>
      <c r="N8" s="18">
        <v>118.782456601992</v>
      </c>
      <c r="O8" s="10" t="s">
        <v>180</v>
      </c>
      <c r="P8" s="18">
        <v>130.57070622124999</v>
      </c>
      <c r="Q8" s="10" t="s">
        <v>159</v>
      </c>
      <c r="R8" s="18">
        <v>105.89721826226101</v>
      </c>
      <c r="S8" s="10" t="s">
        <v>180</v>
      </c>
    </row>
    <row r="9" spans="1:19" x14ac:dyDescent="0.2">
      <c r="A9" s="12" t="s">
        <v>172</v>
      </c>
      <c r="B9" s="18">
        <v>141.293523684451</v>
      </c>
      <c r="C9" s="10" t="s">
        <v>180</v>
      </c>
      <c r="D9" s="18">
        <v>83.159334442149998</v>
      </c>
      <c r="E9" s="10" t="s">
        <v>180</v>
      </c>
      <c r="F9" s="18">
        <v>183.813922396767</v>
      </c>
      <c r="G9" s="10" t="s">
        <v>180</v>
      </c>
      <c r="H9" s="18">
        <v>180.61996848640399</v>
      </c>
      <c r="I9" s="10" t="s">
        <v>159</v>
      </c>
      <c r="J9" s="18">
        <v>161.10719978923399</v>
      </c>
      <c r="K9" s="10" t="s">
        <v>180</v>
      </c>
      <c r="L9" s="18">
        <v>153.75597181252999</v>
      </c>
      <c r="M9" s="10" t="s">
        <v>159</v>
      </c>
      <c r="N9" s="18">
        <v>133.41988702632699</v>
      </c>
      <c r="O9" s="10" t="s">
        <v>180</v>
      </c>
      <c r="P9" s="18">
        <v>134.722470095284</v>
      </c>
      <c r="Q9" s="10" t="s">
        <v>159</v>
      </c>
      <c r="R9" s="18">
        <v>128.32660777732599</v>
      </c>
      <c r="S9" s="10" t="s">
        <v>180</v>
      </c>
    </row>
    <row r="10" spans="1:19" x14ac:dyDescent="0.2">
      <c r="A10" s="12" t="s">
        <v>173</v>
      </c>
      <c r="B10" s="18">
        <v>157.24297607443401</v>
      </c>
      <c r="C10" s="10" t="s">
        <v>180</v>
      </c>
      <c r="D10" s="18">
        <v>262.78527575277798</v>
      </c>
      <c r="E10" s="10" t="s">
        <v>159</v>
      </c>
      <c r="F10" s="18">
        <v>194.89932286296099</v>
      </c>
      <c r="G10" s="10" t="s">
        <v>180</v>
      </c>
      <c r="H10" s="18">
        <v>210.72074833091901</v>
      </c>
      <c r="I10" s="10" t="s">
        <v>159</v>
      </c>
      <c r="J10" s="18">
        <v>187.406847372637</v>
      </c>
      <c r="K10" s="10" t="s">
        <v>180</v>
      </c>
      <c r="L10" s="18">
        <v>169.166686659926</v>
      </c>
      <c r="M10" s="10" t="s">
        <v>159</v>
      </c>
      <c r="N10" s="18">
        <v>128.52861163569</v>
      </c>
      <c r="O10" s="10" t="s">
        <v>180</v>
      </c>
      <c r="P10" s="18">
        <v>124.866843449065</v>
      </c>
      <c r="Q10" s="10" t="s">
        <v>159</v>
      </c>
      <c r="R10" s="18">
        <v>195.56761648204599</v>
      </c>
      <c r="S10" s="10" t="s">
        <v>180</v>
      </c>
    </row>
    <row r="11" spans="1:19" x14ac:dyDescent="0.2">
      <c r="A11" s="12" t="s">
        <v>174</v>
      </c>
      <c r="B11" s="18">
        <v>183.7130341168</v>
      </c>
      <c r="C11" s="10" t="s">
        <v>180</v>
      </c>
      <c r="D11" s="18">
        <v>280.041089557406</v>
      </c>
      <c r="E11" s="10" t="s">
        <v>159</v>
      </c>
      <c r="F11" s="18">
        <v>216.07385818557199</v>
      </c>
      <c r="G11" s="10" t="s">
        <v>180</v>
      </c>
      <c r="H11" s="18">
        <v>231.02910397431199</v>
      </c>
      <c r="I11" s="10" t="s">
        <v>159</v>
      </c>
      <c r="J11" s="18">
        <v>203.291500700721</v>
      </c>
      <c r="K11" s="10" t="s">
        <v>180</v>
      </c>
      <c r="L11" s="18">
        <v>191.421404006241</v>
      </c>
      <c r="M11" s="10" t="s">
        <v>159</v>
      </c>
      <c r="N11" s="18">
        <v>126.727626686627</v>
      </c>
      <c r="O11" s="10" t="s">
        <v>180</v>
      </c>
      <c r="P11" s="18">
        <v>121.747649327785</v>
      </c>
      <c r="Q11" s="10" t="s">
        <v>159</v>
      </c>
      <c r="R11" s="18">
        <v>206.846671157533</v>
      </c>
      <c r="S11" s="10" t="s">
        <v>180</v>
      </c>
    </row>
    <row r="12" spans="1:19" x14ac:dyDescent="0.2">
      <c r="A12" s="12" t="s">
        <v>175</v>
      </c>
      <c r="B12" s="18">
        <v>132.77606154218901</v>
      </c>
      <c r="C12" s="10" t="s">
        <v>180</v>
      </c>
      <c r="D12" s="18">
        <v>209.00128326930599</v>
      </c>
      <c r="E12" s="10" t="s">
        <v>159</v>
      </c>
      <c r="F12" s="18">
        <v>166.867461239476</v>
      </c>
      <c r="G12" s="10" t="s">
        <v>180</v>
      </c>
      <c r="H12" s="18">
        <v>186.06878808947201</v>
      </c>
      <c r="I12" s="10" t="s">
        <v>159</v>
      </c>
      <c r="J12" s="18">
        <v>177.690532888588</v>
      </c>
      <c r="K12" s="10" t="s">
        <v>180</v>
      </c>
      <c r="L12" s="18">
        <v>181.80313225748799</v>
      </c>
      <c r="M12" s="10" t="s">
        <v>159</v>
      </c>
      <c r="N12" s="18">
        <v>106.00663309142</v>
      </c>
      <c r="O12" s="10" t="s">
        <v>180</v>
      </c>
      <c r="P12" s="18">
        <v>125.644397002939</v>
      </c>
      <c r="Q12" s="10" t="s">
        <v>159</v>
      </c>
      <c r="R12" s="18">
        <v>166.12398488688001</v>
      </c>
      <c r="S12" s="10" t="s">
        <v>180</v>
      </c>
    </row>
    <row r="13" spans="1:19" x14ac:dyDescent="0.2">
      <c r="A13" s="12" t="s">
        <v>176</v>
      </c>
      <c r="B13" s="18">
        <v>122.137561398499</v>
      </c>
      <c r="C13" s="10" t="s">
        <v>180</v>
      </c>
      <c r="D13" s="18">
        <v>215.44858041871899</v>
      </c>
      <c r="E13" s="10" t="s">
        <v>159</v>
      </c>
      <c r="F13" s="18">
        <v>182.447551904661</v>
      </c>
      <c r="G13" s="10" t="s">
        <v>180</v>
      </c>
      <c r="H13" s="18">
        <v>199.197613838526</v>
      </c>
      <c r="I13" s="10" t="s">
        <v>180</v>
      </c>
      <c r="J13" s="18">
        <v>198.09311131272401</v>
      </c>
      <c r="K13" s="10" t="s">
        <v>180</v>
      </c>
      <c r="L13" s="18">
        <v>180.246977903344</v>
      </c>
      <c r="M13" s="10" t="s">
        <v>159</v>
      </c>
      <c r="N13" s="18">
        <v>100.87859979586101</v>
      </c>
      <c r="O13" s="10" t="s">
        <v>180</v>
      </c>
      <c r="P13" s="18">
        <v>125.10954329664899</v>
      </c>
      <c r="Q13" s="10" t="s">
        <v>159</v>
      </c>
      <c r="R13" s="18">
        <v>170.935207101326</v>
      </c>
      <c r="S13" s="10" t="s">
        <v>180</v>
      </c>
    </row>
    <row r="14" spans="1:19" x14ac:dyDescent="0.2">
      <c r="A14" s="12" t="s">
        <v>177</v>
      </c>
      <c r="B14" s="18">
        <v>182.12961706900799</v>
      </c>
      <c r="C14" s="10" t="s">
        <v>180</v>
      </c>
      <c r="D14" s="18">
        <v>224.007572677003</v>
      </c>
      <c r="E14" s="10" t="s">
        <v>159</v>
      </c>
      <c r="F14" s="18">
        <v>188.412560365979</v>
      </c>
      <c r="G14" s="10" t="s">
        <v>180</v>
      </c>
      <c r="H14" s="18">
        <v>217.786242220068</v>
      </c>
      <c r="I14" s="10" t="s">
        <v>180</v>
      </c>
      <c r="J14" s="18">
        <v>225.213940125059</v>
      </c>
      <c r="K14" s="10" t="s">
        <v>180</v>
      </c>
      <c r="L14" s="18">
        <v>196.73596888525</v>
      </c>
      <c r="M14" s="10" t="s">
        <v>159</v>
      </c>
      <c r="N14" s="18">
        <v>107.17996642897501</v>
      </c>
      <c r="O14" s="10" t="s">
        <v>180</v>
      </c>
      <c r="P14" s="18">
        <v>125.41430042291501</v>
      </c>
      <c r="Q14" s="10" t="s">
        <v>159</v>
      </c>
      <c r="R14" s="18">
        <v>182.45397920681299</v>
      </c>
      <c r="S14" s="10" t="s">
        <v>180</v>
      </c>
    </row>
    <row r="15" spans="1:19" x14ac:dyDescent="0.2">
      <c r="A15" s="12" t="s">
        <v>181</v>
      </c>
      <c r="B15" s="18">
        <v>200.18683624623199</v>
      </c>
      <c r="C15" s="10" t="s">
        <v>180</v>
      </c>
      <c r="D15" s="18">
        <v>232.370934584266</v>
      </c>
      <c r="E15" s="10" t="s">
        <v>159</v>
      </c>
      <c r="F15" s="18">
        <v>203.36678992780401</v>
      </c>
      <c r="G15" s="10" t="s">
        <v>180</v>
      </c>
      <c r="H15" s="18">
        <v>242.696730103992</v>
      </c>
      <c r="I15" s="10" t="s">
        <v>180</v>
      </c>
      <c r="J15" s="18">
        <v>255.46847475145401</v>
      </c>
      <c r="K15" s="10" t="s">
        <v>180</v>
      </c>
      <c r="L15" s="18">
        <v>210.50543619751301</v>
      </c>
      <c r="M15" s="10" t="s">
        <v>159</v>
      </c>
      <c r="N15" s="18">
        <v>108.305502504659</v>
      </c>
      <c r="O15" s="10" t="s">
        <v>180</v>
      </c>
      <c r="P15" s="18">
        <v>133.28394587747701</v>
      </c>
      <c r="Q15" s="10" t="s">
        <v>159</v>
      </c>
      <c r="R15" s="18">
        <v>194.122060607463</v>
      </c>
      <c r="S15" s="10" t="s">
        <v>180</v>
      </c>
    </row>
    <row r="16" spans="1:19" x14ac:dyDescent="0.2">
      <c r="A16" s="12" t="s">
        <v>182</v>
      </c>
      <c r="B16" s="18">
        <v>190.38877701598699</v>
      </c>
      <c r="C16" s="10" t="s">
        <v>180</v>
      </c>
      <c r="D16" s="18">
        <v>254.68698633492301</v>
      </c>
      <c r="E16" s="10" t="s">
        <v>159</v>
      </c>
      <c r="F16" s="18">
        <v>238.215277777778</v>
      </c>
      <c r="G16" s="10" t="s">
        <v>180</v>
      </c>
      <c r="H16" s="18">
        <v>263.23147479370999</v>
      </c>
      <c r="I16" s="10" t="s">
        <v>180</v>
      </c>
      <c r="J16" s="18">
        <v>264.740579199249</v>
      </c>
      <c r="K16" s="10" t="s">
        <v>180</v>
      </c>
      <c r="L16" s="18">
        <v>214.26120861946001</v>
      </c>
      <c r="M16" s="10" t="s">
        <v>159</v>
      </c>
      <c r="N16" s="18">
        <v>108.654438010471</v>
      </c>
      <c r="O16" s="10" t="s">
        <v>180</v>
      </c>
      <c r="P16" s="18">
        <v>141.80609373439901</v>
      </c>
      <c r="Q16" s="10" t="s">
        <v>159</v>
      </c>
      <c r="R16" s="18">
        <v>207.35060649703101</v>
      </c>
      <c r="S16" s="10" t="s">
        <v>180</v>
      </c>
    </row>
    <row r="17" spans="1:19" x14ac:dyDescent="0.2">
      <c r="A17" s="12" t="s">
        <v>183</v>
      </c>
      <c r="B17" s="18">
        <v>180.71161413868001</v>
      </c>
      <c r="C17" s="10" t="s">
        <v>180</v>
      </c>
      <c r="D17" s="18">
        <v>271.90144277133197</v>
      </c>
      <c r="E17" s="10" t="s">
        <v>159</v>
      </c>
      <c r="F17" s="18">
        <v>291.80646786149401</v>
      </c>
      <c r="G17" s="10" t="s">
        <v>180</v>
      </c>
      <c r="H17" s="18">
        <v>270.08239433220899</v>
      </c>
      <c r="I17" s="10" t="s">
        <v>180</v>
      </c>
      <c r="J17" s="18">
        <v>262.08479267820502</v>
      </c>
      <c r="K17" s="10" t="s">
        <v>180</v>
      </c>
      <c r="L17" s="18">
        <v>203.16665407488199</v>
      </c>
      <c r="M17" s="10" t="s">
        <v>159</v>
      </c>
      <c r="N17" s="18">
        <v>319.61466138404103</v>
      </c>
      <c r="O17" s="10" t="s">
        <v>159</v>
      </c>
      <c r="P17" s="18">
        <v>146.797029556556</v>
      </c>
      <c r="Q17" s="10" t="s">
        <v>159</v>
      </c>
      <c r="R17" s="18">
        <v>267.26760087981899</v>
      </c>
      <c r="S17" s="10" t="s">
        <v>180</v>
      </c>
    </row>
    <row r="18" spans="1:19" x14ac:dyDescent="0.2">
      <c r="A18" s="12" t="s">
        <v>184</v>
      </c>
      <c r="B18" s="18">
        <v>179.73794350852799</v>
      </c>
      <c r="C18" s="10" t="s">
        <v>180</v>
      </c>
      <c r="D18" s="18">
        <v>291.19776860980699</v>
      </c>
      <c r="E18" s="10" t="s">
        <v>159</v>
      </c>
      <c r="F18" s="18">
        <v>311.07772289404897</v>
      </c>
      <c r="G18" s="10" t="s">
        <v>180</v>
      </c>
      <c r="H18" s="18">
        <v>254.71439662907699</v>
      </c>
      <c r="I18" s="10" t="s">
        <v>180</v>
      </c>
      <c r="J18" s="18">
        <v>276.81463708493601</v>
      </c>
      <c r="K18" s="10" t="s">
        <v>180</v>
      </c>
      <c r="L18" s="18">
        <v>218.32288342607299</v>
      </c>
      <c r="M18" s="10" t="s">
        <v>159</v>
      </c>
      <c r="N18" s="18">
        <v>323.86629584896599</v>
      </c>
      <c r="O18" s="10" t="s">
        <v>159</v>
      </c>
      <c r="P18" s="18">
        <v>167.40829604589999</v>
      </c>
      <c r="Q18" s="10" t="s">
        <v>159</v>
      </c>
      <c r="R18" s="18">
        <v>275.34990656887197</v>
      </c>
      <c r="S18" s="10" t="s">
        <v>180</v>
      </c>
    </row>
    <row r="19" spans="1:19" x14ac:dyDescent="0.2">
      <c r="A19" s="12" t="s">
        <v>185</v>
      </c>
      <c r="B19" s="18">
        <v>188.77118525130399</v>
      </c>
      <c r="C19" s="10" t="s">
        <v>180</v>
      </c>
      <c r="D19" s="18">
        <v>264.391559476277</v>
      </c>
      <c r="E19" s="10" t="s">
        <v>159</v>
      </c>
      <c r="F19" s="18">
        <v>329.61688129479001</v>
      </c>
      <c r="G19" s="10" t="s">
        <v>180</v>
      </c>
      <c r="H19" s="18">
        <v>267.85395750154299</v>
      </c>
      <c r="I19" s="10" t="s">
        <v>180</v>
      </c>
      <c r="J19" s="18">
        <v>256.20332371703699</v>
      </c>
      <c r="K19" s="10" t="s">
        <v>180</v>
      </c>
      <c r="L19" s="18">
        <v>212.990264366101</v>
      </c>
      <c r="M19" s="10" t="s">
        <v>159</v>
      </c>
      <c r="N19" s="18">
        <v>327.11920814805899</v>
      </c>
      <c r="O19" s="10" t="s">
        <v>159</v>
      </c>
      <c r="P19" s="18">
        <v>177.97265657984599</v>
      </c>
      <c r="Q19" s="10" t="s">
        <v>159</v>
      </c>
      <c r="R19" s="18">
        <v>269.49740988073501</v>
      </c>
      <c r="S19" s="10" t="s">
        <v>180</v>
      </c>
    </row>
    <row r="20" spans="1:19" x14ac:dyDescent="0.2">
      <c r="A20" s="12" t="s">
        <v>187</v>
      </c>
      <c r="B20" s="18">
        <v>184.07339907077699</v>
      </c>
      <c r="C20" s="10" t="s">
        <v>180</v>
      </c>
      <c r="D20" s="18">
        <v>280.03469328095503</v>
      </c>
      <c r="E20" s="10" t="s">
        <v>159</v>
      </c>
      <c r="F20" s="18">
        <v>319.10072686690597</v>
      </c>
      <c r="G20" s="10" t="s">
        <v>180</v>
      </c>
      <c r="H20" s="18">
        <v>274.13906412088699</v>
      </c>
      <c r="I20" s="10" t="s">
        <v>180</v>
      </c>
      <c r="J20" s="18">
        <v>251.61243283866699</v>
      </c>
      <c r="K20" s="10" t="s">
        <v>180</v>
      </c>
      <c r="L20" s="18">
        <v>213.023900242466</v>
      </c>
      <c r="M20" s="10" t="s">
        <v>159</v>
      </c>
      <c r="N20" s="18">
        <v>333.813161473523</v>
      </c>
      <c r="O20" s="10" t="s">
        <v>159</v>
      </c>
      <c r="P20" s="18">
        <v>193.09145202990899</v>
      </c>
      <c r="Q20" s="10" t="s">
        <v>159</v>
      </c>
      <c r="R20" s="18">
        <v>278.47307410501998</v>
      </c>
      <c r="S20" s="10" t="s">
        <v>180</v>
      </c>
    </row>
    <row r="21" spans="1:19" x14ac:dyDescent="0.2">
      <c r="A21" s="12" t="s">
        <v>188</v>
      </c>
      <c r="B21" s="18">
        <v>184.594465143897</v>
      </c>
      <c r="C21" s="10" t="s">
        <v>180</v>
      </c>
      <c r="D21" s="18">
        <v>229.73709945195299</v>
      </c>
      <c r="E21" s="10" t="s">
        <v>180</v>
      </c>
      <c r="F21" s="18">
        <v>269.21423713032499</v>
      </c>
      <c r="G21" s="10" t="s">
        <v>180</v>
      </c>
      <c r="H21" s="18">
        <v>266.63994962714202</v>
      </c>
      <c r="I21" s="10" t="s">
        <v>180</v>
      </c>
      <c r="J21" s="18">
        <v>240.31982293146501</v>
      </c>
      <c r="K21" s="10" t="s">
        <v>180</v>
      </c>
      <c r="L21" s="18">
        <v>213.07247825600899</v>
      </c>
      <c r="M21" s="10" t="s">
        <v>159</v>
      </c>
      <c r="N21" s="18">
        <v>320.70987420441901</v>
      </c>
      <c r="O21" s="10" t="s">
        <v>159</v>
      </c>
      <c r="P21" s="18">
        <v>188.99178627478801</v>
      </c>
      <c r="Q21" s="10" t="s">
        <v>159</v>
      </c>
      <c r="R21" s="18">
        <v>255.57358481502399</v>
      </c>
      <c r="S21" s="10" t="s">
        <v>180</v>
      </c>
    </row>
    <row r="22" spans="1:19" x14ac:dyDescent="0.2">
      <c r="A22" s="12" t="s">
        <v>189</v>
      </c>
      <c r="B22" s="18">
        <v>181.66747157219999</v>
      </c>
      <c r="C22" s="10" t="s">
        <v>180</v>
      </c>
      <c r="D22" s="18">
        <v>286.03922177761302</v>
      </c>
      <c r="E22" s="10" t="s">
        <v>159</v>
      </c>
      <c r="F22" s="18">
        <v>242.76097784495599</v>
      </c>
      <c r="G22" s="10" t="s">
        <v>180</v>
      </c>
      <c r="H22" s="18">
        <v>269.03276952273399</v>
      </c>
      <c r="I22" s="10" t="s">
        <v>180</v>
      </c>
      <c r="J22" s="18">
        <v>244.38373237613601</v>
      </c>
      <c r="K22" s="10" t="s">
        <v>180</v>
      </c>
      <c r="L22" s="18">
        <v>206.738612680453</v>
      </c>
      <c r="M22" s="10" t="s">
        <v>159</v>
      </c>
      <c r="N22" s="18">
        <v>320.35848003672299</v>
      </c>
      <c r="O22" s="10" t="s">
        <v>180</v>
      </c>
      <c r="P22" s="18">
        <v>184.640694783095</v>
      </c>
      <c r="Q22" s="10" t="s">
        <v>159</v>
      </c>
      <c r="R22" s="18">
        <v>273.56811863690598</v>
      </c>
      <c r="S22" s="10" t="s">
        <v>180</v>
      </c>
    </row>
    <row r="23" spans="1:19" x14ac:dyDescent="0.2">
      <c r="A23" s="12" t="s">
        <v>190</v>
      </c>
      <c r="B23" s="18">
        <v>178.01936645452199</v>
      </c>
      <c r="C23" s="10" t="s">
        <v>180</v>
      </c>
      <c r="D23" s="18">
        <v>290.59195594693398</v>
      </c>
      <c r="E23" s="10" t="s">
        <v>159</v>
      </c>
      <c r="F23" s="18">
        <v>255.452810570526</v>
      </c>
      <c r="G23" s="10" t="s">
        <v>180</v>
      </c>
      <c r="H23" s="18">
        <v>279.84684354012302</v>
      </c>
      <c r="I23" s="10" t="s">
        <v>180</v>
      </c>
      <c r="J23" s="18">
        <v>242.92967066522101</v>
      </c>
      <c r="K23" s="10" t="s">
        <v>180</v>
      </c>
      <c r="L23" s="18">
        <v>205.97943668237099</v>
      </c>
      <c r="M23" s="10" t="s">
        <v>159</v>
      </c>
      <c r="N23" s="18">
        <v>333.34699972180903</v>
      </c>
      <c r="O23" s="10" t="s">
        <v>180</v>
      </c>
      <c r="P23" s="18">
        <v>198.08422312116201</v>
      </c>
      <c r="Q23" s="10" t="s">
        <v>159</v>
      </c>
      <c r="R23" s="18">
        <v>281.67785912151101</v>
      </c>
      <c r="S23" s="10" t="s">
        <v>180</v>
      </c>
    </row>
    <row r="24" spans="1:19" x14ac:dyDescent="0.2">
      <c r="A24" s="12" t="s">
        <v>191</v>
      </c>
      <c r="B24" s="18">
        <v>178.108989601568</v>
      </c>
      <c r="C24" s="10" t="s">
        <v>180</v>
      </c>
      <c r="D24" s="18">
        <v>298.67881529762502</v>
      </c>
      <c r="E24" s="10" t="s">
        <v>159</v>
      </c>
      <c r="F24" s="18">
        <v>265.31794072825397</v>
      </c>
      <c r="G24" s="10" t="s">
        <v>180</v>
      </c>
      <c r="H24" s="18">
        <v>284.57037168462602</v>
      </c>
      <c r="I24" s="10" t="s">
        <v>180</v>
      </c>
      <c r="J24" s="18">
        <v>235.058053903097</v>
      </c>
      <c r="K24" s="10" t="s">
        <v>180</v>
      </c>
      <c r="L24" s="18">
        <v>200.837662852661</v>
      </c>
      <c r="M24" s="10" t="s">
        <v>159</v>
      </c>
      <c r="N24" s="18">
        <v>326.04781167360801</v>
      </c>
      <c r="O24" s="10" t="s">
        <v>180</v>
      </c>
      <c r="P24" s="18">
        <v>201.67185376249</v>
      </c>
      <c r="Q24" s="10" t="s">
        <v>159</v>
      </c>
      <c r="R24" s="18">
        <v>283.14014885922097</v>
      </c>
      <c r="S24" s="10" t="s">
        <v>180</v>
      </c>
    </row>
    <row r="25" spans="1:19" x14ac:dyDescent="0.2">
      <c r="A25" s="12" t="s">
        <v>192</v>
      </c>
      <c r="B25" s="18">
        <v>168.56068157954201</v>
      </c>
      <c r="C25" s="10" t="s">
        <v>180</v>
      </c>
      <c r="D25" s="18">
        <v>300.26594277281703</v>
      </c>
      <c r="E25" s="10" t="s">
        <v>159</v>
      </c>
      <c r="F25" s="18">
        <v>285.49874657429399</v>
      </c>
      <c r="G25" s="10" t="s">
        <v>180</v>
      </c>
      <c r="H25" s="18">
        <v>281.25466433579101</v>
      </c>
      <c r="I25" s="10" t="s">
        <v>180</v>
      </c>
      <c r="J25" s="18">
        <v>288.797216854201</v>
      </c>
      <c r="K25" s="10" t="s">
        <v>159</v>
      </c>
      <c r="L25" s="18">
        <v>199.90640458279199</v>
      </c>
      <c r="M25" s="10" t="s">
        <v>159</v>
      </c>
      <c r="N25" s="18">
        <v>320.70832424389801</v>
      </c>
      <c r="O25" s="10" t="s">
        <v>180</v>
      </c>
      <c r="P25" s="18">
        <v>207.20400132381499</v>
      </c>
      <c r="Q25" s="10" t="s">
        <v>159</v>
      </c>
      <c r="R25" s="18">
        <v>286.26561557296901</v>
      </c>
      <c r="S25" s="10" t="s">
        <v>180</v>
      </c>
    </row>
    <row r="26" spans="1:19" x14ac:dyDescent="0.2">
      <c r="A26" s="12" t="s">
        <v>193</v>
      </c>
      <c r="B26" s="18">
        <v>162.89612013380199</v>
      </c>
      <c r="C26" s="10" t="s">
        <v>159</v>
      </c>
      <c r="D26" s="18">
        <v>326.07361735724498</v>
      </c>
      <c r="E26" s="10" t="s">
        <v>159</v>
      </c>
      <c r="F26" s="18">
        <v>322.171167421463</v>
      </c>
      <c r="G26" s="10" t="s">
        <v>180</v>
      </c>
      <c r="H26" s="18">
        <v>295.23236332801201</v>
      </c>
      <c r="I26" s="10" t="s">
        <v>180</v>
      </c>
      <c r="J26" s="18">
        <v>285.95582193182099</v>
      </c>
      <c r="K26" s="10" t="s">
        <v>159</v>
      </c>
      <c r="L26" s="18">
        <v>200.734092177657</v>
      </c>
      <c r="M26" s="10" t="s">
        <v>159</v>
      </c>
      <c r="N26" s="18">
        <v>335.70597133318103</v>
      </c>
      <c r="O26" s="10" t="s">
        <v>180</v>
      </c>
      <c r="P26" s="18">
        <v>202.17256778334001</v>
      </c>
      <c r="Q26" s="10" t="s">
        <v>159</v>
      </c>
      <c r="R26" s="18">
        <v>300.76915355718597</v>
      </c>
      <c r="S26" s="10" t="s">
        <v>180</v>
      </c>
    </row>
    <row r="27" spans="1:19" x14ac:dyDescent="0.2">
      <c r="A27" s="12" t="s">
        <v>195</v>
      </c>
      <c r="B27" s="18">
        <v>161.03184391768801</v>
      </c>
      <c r="C27" s="10" t="s">
        <v>159</v>
      </c>
      <c r="D27" s="18">
        <v>349.67865896763999</v>
      </c>
      <c r="E27" s="10" t="s">
        <v>159</v>
      </c>
      <c r="F27" s="18">
        <v>420.64319753866999</v>
      </c>
      <c r="G27" s="10" t="s">
        <v>180</v>
      </c>
      <c r="H27" s="18">
        <v>306.71513360709503</v>
      </c>
      <c r="I27" s="10" t="s">
        <v>180</v>
      </c>
      <c r="J27" s="18">
        <v>283.33675370042101</v>
      </c>
      <c r="K27" s="10" t="s">
        <v>159</v>
      </c>
      <c r="L27" s="18">
        <v>203.470392923975</v>
      </c>
      <c r="M27" s="10" t="s">
        <v>159</v>
      </c>
      <c r="N27" s="18">
        <v>342.566598263814</v>
      </c>
      <c r="O27" s="10" t="s">
        <v>180</v>
      </c>
      <c r="P27" s="18">
        <v>176.901612049454</v>
      </c>
      <c r="Q27" s="10" t="s">
        <v>159</v>
      </c>
      <c r="R27" s="18">
        <v>310.66777758885303</v>
      </c>
      <c r="S27" s="10" t="s">
        <v>180</v>
      </c>
    </row>
    <row r="28" spans="1:19" x14ac:dyDescent="0.2">
      <c r="A28" s="12" t="s">
        <v>196</v>
      </c>
      <c r="B28" s="18">
        <v>155.88006621187799</v>
      </c>
      <c r="C28" s="10" t="s">
        <v>159</v>
      </c>
      <c r="D28" s="18">
        <v>350.753468565883</v>
      </c>
      <c r="E28" s="10" t="s">
        <v>159</v>
      </c>
      <c r="F28" s="18">
        <v>410.875881986953</v>
      </c>
      <c r="G28" s="10" t="s">
        <v>180</v>
      </c>
      <c r="H28" s="18">
        <v>301.30973582893301</v>
      </c>
      <c r="I28" s="10" t="s">
        <v>180</v>
      </c>
      <c r="J28" s="18">
        <v>263.645245748729</v>
      </c>
      <c r="K28" s="10" t="s">
        <v>159</v>
      </c>
      <c r="L28" s="18">
        <v>191.86300825737399</v>
      </c>
      <c r="M28" s="10" t="s">
        <v>159</v>
      </c>
      <c r="N28" s="18">
        <v>325.74397614640401</v>
      </c>
      <c r="O28" s="10" t="s">
        <v>180</v>
      </c>
      <c r="P28" s="18">
        <v>165.697621544935</v>
      </c>
      <c r="Q28" s="10" t="s">
        <v>159</v>
      </c>
      <c r="R28" s="18">
        <v>302.72495997034599</v>
      </c>
      <c r="S28" s="10" t="s">
        <v>180</v>
      </c>
    </row>
    <row r="29" spans="1:19" x14ac:dyDescent="0.2">
      <c r="A29" s="12" t="s">
        <v>198</v>
      </c>
      <c r="B29" s="18">
        <v>148.33714587365799</v>
      </c>
      <c r="C29" s="10" t="s">
        <v>159</v>
      </c>
      <c r="D29" s="18">
        <v>361.13519086981199</v>
      </c>
      <c r="E29" s="10" t="s">
        <v>159</v>
      </c>
      <c r="F29" s="18">
        <v>465.44029959474801</v>
      </c>
      <c r="G29" s="10" t="s">
        <v>159</v>
      </c>
      <c r="H29" s="18">
        <v>309.08418491358498</v>
      </c>
      <c r="I29" s="10" t="s">
        <v>180</v>
      </c>
      <c r="J29" s="18">
        <v>263.07422040149902</v>
      </c>
      <c r="K29" s="10" t="s">
        <v>159</v>
      </c>
      <c r="L29" s="18">
        <v>182.787095886446</v>
      </c>
      <c r="M29" s="10" t="s">
        <v>159</v>
      </c>
      <c r="N29" s="18">
        <v>332.73040101557399</v>
      </c>
      <c r="O29" s="10" t="s">
        <v>180</v>
      </c>
      <c r="P29" s="18">
        <v>158.37462829546001</v>
      </c>
      <c r="Q29" s="10" t="s">
        <v>159</v>
      </c>
      <c r="R29" s="18">
        <v>308.77626710402598</v>
      </c>
      <c r="S29" s="10" t="s">
        <v>180</v>
      </c>
    </row>
    <row r="30" spans="1:19" x14ac:dyDescent="0.2">
      <c r="A30" s="12" t="s">
        <v>199</v>
      </c>
      <c r="B30" s="18">
        <v>152.169720631079</v>
      </c>
      <c r="C30" s="10" t="s">
        <v>159</v>
      </c>
      <c r="D30" s="18">
        <v>382.97794167785099</v>
      </c>
      <c r="E30" s="10" t="s">
        <v>159</v>
      </c>
      <c r="F30" s="18">
        <v>477.27003542471999</v>
      </c>
      <c r="G30" s="10" t="s">
        <v>159</v>
      </c>
      <c r="H30" s="18">
        <v>326.53536316241701</v>
      </c>
      <c r="I30" s="10" t="s">
        <v>180</v>
      </c>
      <c r="J30" s="18">
        <v>269.303867784712</v>
      </c>
      <c r="K30" s="10" t="s">
        <v>159</v>
      </c>
      <c r="L30" s="18">
        <v>192.923841889328</v>
      </c>
      <c r="M30" s="10" t="s">
        <v>159</v>
      </c>
      <c r="N30" s="18">
        <v>348.08074491861203</v>
      </c>
      <c r="O30" s="10" t="s">
        <v>180</v>
      </c>
      <c r="P30" s="18">
        <v>167.895191632701</v>
      </c>
      <c r="Q30" s="10" t="s">
        <v>159</v>
      </c>
      <c r="R30" s="18">
        <v>324.91253049693</v>
      </c>
      <c r="S30" s="10" t="s">
        <v>180</v>
      </c>
    </row>
    <row r="31" spans="1:19" x14ac:dyDescent="0.2">
      <c r="A31" s="12" t="s">
        <v>200</v>
      </c>
      <c r="B31" s="18">
        <v>126.888555825452</v>
      </c>
      <c r="C31" s="10" t="s">
        <v>159</v>
      </c>
      <c r="D31" s="18">
        <v>326.00536141949999</v>
      </c>
      <c r="E31" s="10" t="s">
        <v>159</v>
      </c>
      <c r="F31" s="18">
        <v>367.42732187655099</v>
      </c>
      <c r="G31" s="10" t="s">
        <v>159</v>
      </c>
      <c r="H31" s="18">
        <v>267.80029109971503</v>
      </c>
      <c r="I31" s="10" t="s">
        <v>180</v>
      </c>
      <c r="J31" s="18">
        <v>215.59782375721099</v>
      </c>
      <c r="K31" s="10" t="s">
        <v>159</v>
      </c>
      <c r="L31" s="18">
        <v>177.634720085417</v>
      </c>
      <c r="M31" s="10" t="s">
        <v>159</v>
      </c>
      <c r="N31" s="18">
        <v>275.23961485023699</v>
      </c>
      <c r="O31" s="10" t="s">
        <v>180</v>
      </c>
      <c r="P31" s="18">
        <v>160.18958282096</v>
      </c>
      <c r="Q31" s="10" t="s">
        <v>159</v>
      </c>
      <c r="R31" s="18">
        <v>269.62740135311202</v>
      </c>
      <c r="S31" s="10" t="s">
        <v>180</v>
      </c>
    </row>
    <row r="32" spans="1:19" x14ac:dyDescent="0.2">
      <c r="A32" s="15" t="s">
        <v>201</v>
      </c>
      <c r="B32" s="19">
        <v>149.773902041566</v>
      </c>
      <c r="C32" s="14" t="s">
        <v>159</v>
      </c>
      <c r="D32" s="19">
        <v>377.08426520932301</v>
      </c>
      <c r="E32" s="14" t="s">
        <v>159</v>
      </c>
      <c r="F32" s="19">
        <v>493.25341742156201</v>
      </c>
      <c r="G32" s="14" t="s">
        <v>159</v>
      </c>
      <c r="H32" s="19">
        <v>375.52992159182099</v>
      </c>
      <c r="I32" s="14" t="s">
        <v>180</v>
      </c>
      <c r="J32" s="19">
        <v>286.44124769669799</v>
      </c>
      <c r="K32" s="14" t="s">
        <v>159</v>
      </c>
      <c r="L32" s="19">
        <v>205.735639243923</v>
      </c>
      <c r="M32" s="14" t="s">
        <v>159</v>
      </c>
      <c r="N32" s="19">
        <v>236.039060579731</v>
      </c>
      <c r="O32" s="14" t="s">
        <v>180</v>
      </c>
      <c r="P32" s="19">
        <v>174.08038456225501</v>
      </c>
      <c r="Q32" s="14" t="s">
        <v>159</v>
      </c>
      <c r="R32" s="19">
        <v>305.72663472049999</v>
      </c>
      <c r="S32" s="14" t="s">
        <v>180</v>
      </c>
    </row>
    <row r="34" spans="1:2" x14ac:dyDescent="0.2">
      <c r="A34" s="16" t="s">
        <v>202</v>
      </c>
      <c r="B34" s="16" t="s">
        <v>227</v>
      </c>
    </row>
    <row r="37" spans="1:2" x14ac:dyDescent="0.2">
      <c r="B37" s="16" t="s">
        <v>208</v>
      </c>
    </row>
    <row r="40" spans="1:2" x14ac:dyDescent="0.2">
      <c r="A40" s="17" t="str">
        <f>HYPERLINK("#'GAMING 12'!A2", "&lt;&lt;&lt; Previous table")</f>
        <v>&lt;&lt;&lt; Previous table</v>
      </c>
    </row>
    <row r="41" spans="1:2" x14ac:dyDescent="0.2">
      <c r="A41" s="17" t="str">
        <f>HYPERLINK("#'GAMING 14'!A2", "&gt;&gt;&gt; Next table")</f>
        <v>&gt;&gt;&gt; Next table</v>
      </c>
    </row>
  </sheetData>
  <mergeCells count="12">
    <mergeCell ref="A2:S2"/>
    <mergeCell ref="A3:S3"/>
    <mergeCell ref="A6:S6"/>
    <mergeCell ref="B5:C5"/>
    <mergeCell ref="D5:E5"/>
    <mergeCell ref="F5:G5"/>
    <mergeCell ref="H5:I5"/>
    <mergeCell ref="J5:K5"/>
    <mergeCell ref="L5:M5"/>
    <mergeCell ref="N5:O5"/>
    <mergeCell ref="P5:Q5"/>
    <mergeCell ref="R5:S5"/>
  </mergeCells>
  <pageMargins left="0.7" right="0.7" top="0.75" bottom="0.75" header="0.3" footer="0.3"/>
  <pageSetup paperSize="9" orientation="portrait" horizontalDpi="300" verticalDpi="300"/>
</worksheet>
</file>

<file path=xl/worksheets/sheet10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900-000000000000}">
  <dimension ref="A1:S41"/>
  <sheetViews>
    <sheetView workbookViewId="0"/>
  </sheetViews>
  <sheetFormatPr defaultColWidth="11.42578125" defaultRowHeight="12.75" x14ac:dyDescent="0.2"/>
  <cols>
    <col min="1" max="2" width="12.7109375" customWidth="1"/>
    <col min="3" max="3" width="4.42578125" customWidth="1"/>
    <col min="4" max="4" width="12.7109375" customWidth="1"/>
    <col min="5" max="5" width="4.42578125" customWidth="1"/>
    <col min="6" max="6" width="12.7109375" customWidth="1"/>
    <col min="7" max="7" width="4.42578125" customWidth="1"/>
    <col min="8" max="8" width="12.7109375" customWidth="1"/>
    <col min="9" max="9" width="4.42578125" customWidth="1"/>
    <col min="10" max="10" width="12.7109375" customWidth="1"/>
    <col min="11" max="11" width="4.42578125" customWidth="1"/>
    <col min="12" max="12" width="12.7109375" customWidth="1"/>
    <col min="13" max="13" width="4.42578125" customWidth="1"/>
    <col min="14" max="14" width="12.7109375" customWidth="1"/>
    <col min="15" max="15" width="4.42578125" customWidth="1"/>
    <col min="16" max="16" width="12.7109375" customWidth="1"/>
    <col min="17" max="17" width="4.42578125" customWidth="1"/>
    <col min="18" max="18" width="12.7109375" customWidth="1"/>
    <col min="19" max="19" width="4.42578125" customWidth="1"/>
  </cols>
  <sheetData>
    <row r="1" spans="1:19" x14ac:dyDescent="0.2">
      <c r="A1" s="8" t="str">
        <f>HYPERLINK("#'INDEX'!B109", "Link to index")</f>
        <v>Link to index</v>
      </c>
    </row>
    <row r="2" spans="1:19" ht="15.75" customHeight="1" x14ac:dyDescent="0.2">
      <c r="A2" s="25" t="s">
        <v>410</v>
      </c>
      <c r="B2" s="24"/>
      <c r="C2" s="24"/>
      <c r="D2" s="24"/>
      <c r="E2" s="24"/>
      <c r="F2" s="24"/>
      <c r="G2" s="24"/>
      <c r="H2" s="24"/>
      <c r="I2" s="24"/>
      <c r="J2" s="24"/>
      <c r="K2" s="24"/>
      <c r="L2" s="24"/>
      <c r="M2" s="24"/>
      <c r="N2" s="24"/>
      <c r="O2" s="24"/>
      <c r="P2" s="24"/>
      <c r="Q2" s="24"/>
      <c r="R2" s="24"/>
      <c r="S2" s="24"/>
    </row>
    <row r="3" spans="1:19" ht="15.75" customHeight="1" x14ac:dyDescent="0.2">
      <c r="A3" s="25" t="s">
        <v>127</v>
      </c>
      <c r="B3" s="24"/>
      <c r="C3" s="24"/>
      <c r="D3" s="24"/>
      <c r="E3" s="24"/>
      <c r="F3" s="24"/>
      <c r="G3" s="24"/>
      <c r="H3" s="24"/>
      <c r="I3" s="24"/>
      <c r="J3" s="24"/>
      <c r="K3" s="24"/>
      <c r="L3" s="24"/>
      <c r="M3" s="24"/>
      <c r="N3" s="24"/>
      <c r="O3" s="24"/>
      <c r="P3" s="24"/>
      <c r="Q3" s="24"/>
      <c r="R3" s="24"/>
      <c r="S3" s="24"/>
    </row>
    <row r="4" spans="1:19" ht="15.75" customHeight="1" x14ac:dyDescent="0.2"/>
    <row r="5" spans="1:19" ht="55.5" customHeight="1" x14ac:dyDescent="0.2">
      <c r="A5" s="11" t="s">
        <v>159</v>
      </c>
      <c r="B5" s="27" t="s">
        <v>160</v>
      </c>
      <c r="C5" s="27" t="s">
        <v>159</v>
      </c>
      <c r="D5" s="27" t="s">
        <v>161</v>
      </c>
      <c r="E5" s="27" t="s">
        <v>159</v>
      </c>
      <c r="F5" s="27" t="s">
        <v>162</v>
      </c>
      <c r="G5" s="27" t="s">
        <v>159</v>
      </c>
      <c r="H5" s="27" t="s">
        <v>163</v>
      </c>
      <c r="I5" s="27" t="s">
        <v>159</v>
      </c>
      <c r="J5" s="27" t="s">
        <v>164</v>
      </c>
      <c r="K5" s="27" t="s">
        <v>159</v>
      </c>
      <c r="L5" s="27" t="s">
        <v>165</v>
      </c>
      <c r="M5" s="27" t="s">
        <v>159</v>
      </c>
      <c r="N5" s="27" t="s">
        <v>166</v>
      </c>
      <c r="O5" s="27" t="s">
        <v>159</v>
      </c>
      <c r="P5" s="27" t="s">
        <v>167</v>
      </c>
      <c r="Q5" s="27" t="s">
        <v>159</v>
      </c>
      <c r="R5" s="27" t="s">
        <v>168</v>
      </c>
      <c r="S5" s="27" t="s">
        <v>159</v>
      </c>
    </row>
    <row r="6" spans="1:19" x14ac:dyDescent="0.2">
      <c r="A6" s="26" t="s">
        <v>212</v>
      </c>
      <c r="B6" s="26"/>
      <c r="C6" s="26"/>
      <c r="D6" s="26"/>
      <c r="E6" s="26"/>
      <c r="F6" s="26"/>
      <c r="G6" s="26"/>
      <c r="H6" s="26"/>
      <c r="I6" s="26"/>
      <c r="J6" s="26"/>
      <c r="K6" s="26"/>
      <c r="L6" s="26"/>
      <c r="M6" s="26"/>
      <c r="N6" s="26"/>
      <c r="O6" s="26"/>
      <c r="P6" s="26"/>
      <c r="Q6" s="26"/>
      <c r="R6" s="26"/>
      <c r="S6" s="26"/>
    </row>
    <row r="7" spans="1:19" x14ac:dyDescent="0.2">
      <c r="A7" s="12" t="s">
        <v>170</v>
      </c>
      <c r="B7" s="18">
        <v>267.28612812750202</v>
      </c>
      <c r="C7" s="10" t="s">
        <v>180</v>
      </c>
      <c r="D7" s="18">
        <v>124.48340065661699</v>
      </c>
      <c r="E7" s="10" t="s">
        <v>180</v>
      </c>
      <c r="F7" s="18">
        <v>235.342247685122</v>
      </c>
      <c r="G7" s="10" t="s">
        <v>180</v>
      </c>
      <c r="H7" s="18">
        <v>183.25334282038</v>
      </c>
      <c r="I7" s="10" t="s">
        <v>180</v>
      </c>
      <c r="J7" s="18">
        <v>204.97517456155899</v>
      </c>
      <c r="K7" s="10" t="s">
        <v>180</v>
      </c>
      <c r="L7" s="18">
        <v>208.36349377759799</v>
      </c>
      <c r="M7" s="10" t="s">
        <v>159</v>
      </c>
      <c r="N7" s="18">
        <v>217.79073081359101</v>
      </c>
      <c r="O7" s="10" t="s">
        <v>180</v>
      </c>
      <c r="P7" s="18">
        <v>255.68607834992099</v>
      </c>
      <c r="Q7" s="10" t="s">
        <v>159</v>
      </c>
      <c r="R7" s="18">
        <v>183.13552565459199</v>
      </c>
      <c r="S7" s="10" t="s">
        <v>180</v>
      </c>
    </row>
    <row r="8" spans="1:19" x14ac:dyDescent="0.2">
      <c r="A8" s="12" t="s">
        <v>171</v>
      </c>
      <c r="B8" s="18">
        <v>237.02043121553601</v>
      </c>
      <c r="C8" s="10" t="s">
        <v>180</v>
      </c>
      <c r="D8" s="18">
        <v>131.64761160560701</v>
      </c>
      <c r="E8" s="10" t="s">
        <v>180</v>
      </c>
      <c r="F8" s="18">
        <v>285.83080220653898</v>
      </c>
      <c r="G8" s="10" t="s">
        <v>180</v>
      </c>
      <c r="H8" s="18">
        <v>189.097534615981</v>
      </c>
      <c r="I8" s="10" t="s">
        <v>180</v>
      </c>
      <c r="J8" s="18">
        <v>240.87762077353401</v>
      </c>
      <c r="K8" s="10" t="s">
        <v>180</v>
      </c>
      <c r="L8" s="18">
        <v>251.94430134095501</v>
      </c>
      <c r="M8" s="10" t="s">
        <v>159</v>
      </c>
      <c r="N8" s="18">
        <v>208.31251717513501</v>
      </c>
      <c r="O8" s="10" t="s">
        <v>180</v>
      </c>
      <c r="P8" s="18">
        <v>228.98594001487999</v>
      </c>
      <c r="Q8" s="10" t="s">
        <v>159</v>
      </c>
      <c r="R8" s="18">
        <v>185.71527083307001</v>
      </c>
      <c r="S8" s="10" t="s">
        <v>180</v>
      </c>
    </row>
    <row r="9" spans="1:19" x14ac:dyDescent="0.2">
      <c r="A9" s="12" t="s">
        <v>172</v>
      </c>
      <c r="B9" s="18">
        <v>247.79088108840301</v>
      </c>
      <c r="C9" s="10" t="s">
        <v>180</v>
      </c>
      <c r="D9" s="18">
        <v>145.83913129780001</v>
      </c>
      <c r="E9" s="10" t="s">
        <v>180</v>
      </c>
      <c r="F9" s="18">
        <v>322.36023703910598</v>
      </c>
      <c r="G9" s="10" t="s">
        <v>180</v>
      </c>
      <c r="H9" s="18">
        <v>316.75889995749901</v>
      </c>
      <c r="I9" s="10" t="s">
        <v>159</v>
      </c>
      <c r="J9" s="18">
        <v>282.53874589902898</v>
      </c>
      <c r="K9" s="10" t="s">
        <v>180</v>
      </c>
      <c r="L9" s="18">
        <v>269.64666698466101</v>
      </c>
      <c r="M9" s="10" t="s">
        <v>159</v>
      </c>
      <c r="N9" s="18">
        <v>233.98263769542399</v>
      </c>
      <c r="O9" s="10" t="s">
        <v>180</v>
      </c>
      <c r="P9" s="18">
        <v>236.26701845068499</v>
      </c>
      <c r="Q9" s="10" t="s">
        <v>159</v>
      </c>
      <c r="R9" s="18">
        <v>225.050394236355</v>
      </c>
      <c r="S9" s="10" t="s">
        <v>180</v>
      </c>
    </row>
    <row r="10" spans="1:19" x14ac:dyDescent="0.2">
      <c r="A10" s="12" t="s">
        <v>173</v>
      </c>
      <c r="B10" s="18">
        <v>272.50810750362899</v>
      </c>
      <c r="C10" s="10" t="s">
        <v>180</v>
      </c>
      <c r="D10" s="18">
        <v>455.41696019102397</v>
      </c>
      <c r="E10" s="10" t="s">
        <v>159</v>
      </c>
      <c r="F10" s="18">
        <v>337.76800053684201</v>
      </c>
      <c r="G10" s="10" t="s">
        <v>180</v>
      </c>
      <c r="H10" s="18">
        <v>365.18713759414402</v>
      </c>
      <c r="I10" s="10" t="s">
        <v>159</v>
      </c>
      <c r="J10" s="18">
        <v>324.78325319004301</v>
      </c>
      <c r="K10" s="10" t="s">
        <v>180</v>
      </c>
      <c r="L10" s="18">
        <v>293.172355199724</v>
      </c>
      <c r="M10" s="10" t="s">
        <v>159</v>
      </c>
      <c r="N10" s="18">
        <v>222.74501279046501</v>
      </c>
      <c r="O10" s="10" t="s">
        <v>180</v>
      </c>
      <c r="P10" s="18">
        <v>216.39902810125599</v>
      </c>
      <c r="Q10" s="10" t="s">
        <v>159</v>
      </c>
      <c r="R10" s="18">
        <v>338.926179006496</v>
      </c>
      <c r="S10" s="10" t="s">
        <v>180</v>
      </c>
    </row>
    <row r="11" spans="1:19" x14ac:dyDescent="0.2">
      <c r="A11" s="12" t="s">
        <v>174</v>
      </c>
      <c r="B11" s="18">
        <v>311.041520298617</v>
      </c>
      <c r="C11" s="10" t="s">
        <v>180</v>
      </c>
      <c r="D11" s="18">
        <v>474.13296863105501</v>
      </c>
      <c r="E11" s="10" t="s">
        <v>159</v>
      </c>
      <c r="F11" s="18">
        <v>365.83109995395802</v>
      </c>
      <c r="G11" s="10" t="s">
        <v>180</v>
      </c>
      <c r="H11" s="18">
        <v>391.15158093633602</v>
      </c>
      <c r="I11" s="10" t="s">
        <v>159</v>
      </c>
      <c r="J11" s="18">
        <v>344.189500465918</v>
      </c>
      <c r="K11" s="10" t="s">
        <v>180</v>
      </c>
      <c r="L11" s="18">
        <v>324.09243473678998</v>
      </c>
      <c r="M11" s="10" t="s">
        <v>159</v>
      </c>
      <c r="N11" s="18">
        <v>214.56046305012501</v>
      </c>
      <c r="O11" s="10" t="s">
        <v>180</v>
      </c>
      <c r="P11" s="18">
        <v>206.12894518753299</v>
      </c>
      <c r="Q11" s="10" t="s">
        <v>159</v>
      </c>
      <c r="R11" s="18">
        <v>350.20870116729299</v>
      </c>
      <c r="S11" s="10" t="s">
        <v>180</v>
      </c>
    </row>
    <row r="12" spans="1:19" x14ac:dyDescent="0.2">
      <c r="A12" s="12" t="s">
        <v>175</v>
      </c>
      <c r="B12" s="18">
        <v>211.972652597924</v>
      </c>
      <c r="C12" s="10" t="s">
        <v>180</v>
      </c>
      <c r="D12" s="18">
        <v>333.66373348021</v>
      </c>
      <c r="E12" s="10" t="s">
        <v>159</v>
      </c>
      <c r="F12" s="18">
        <v>266.39846053856598</v>
      </c>
      <c r="G12" s="10" t="s">
        <v>180</v>
      </c>
      <c r="H12" s="18">
        <v>297.05275272436103</v>
      </c>
      <c r="I12" s="10" t="s">
        <v>159</v>
      </c>
      <c r="J12" s="18">
        <v>283.67714150012301</v>
      </c>
      <c r="K12" s="10" t="s">
        <v>180</v>
      </c>
      <c r="L12" s="18">
        <v>290.24277228607201</v>
      </c>
      <c r="M12" s="10" t="s">
        <v>159</v>
      </c>
      <c r="N12" s="18">
        <v>169.236132992416</v>
      </c>
      <c r="O12" s="10" t="s">
        <v>180</v>
      </c>
      <c r="P12" s="18">
        <v>200.587182715289</v>
      </c>
      <c r="Q12" s="10" t="s">
        <v>159</v>
      </c>
      <c r="R12" s="18">
        <v>265.21152478544002</v>
      </c>
      <c r="S12" s="10" t="s">
        <v>180</v>
      </c>
    </row>
    <row r="13" spans="1:19" x14ac:dyDescent="0.2">
      <c r="A13" s="12" t="s">
        <v>176</v>
      </c>
      <c r="B13" s="18">
        <v>189.57943810203</v>
      </c>
      <c r="C13" s="10" t="s">
        <v>180</v>
      </c>
      <c r="D13" s="18">
        <v>334.41490355613701</v>
      </c>
      <c r="E13" s="10" t="s">
        <v>159</v>
      </c>
      <c r="F13" s="18">
        <v>283.19137845175197</v>
      </c>
      <c r="G13" s="10" t="s">
        <v>180</v>
      </c>
      <c r="H13" s="18">
        <v>309.19048383126602</v>
      </c>
      <c r="I13" s="10" t="s">
        <v>180</v>
      </c>
      <c r="J13" s="18">
        <v>307.47609748012002</v>
      </c>
      <c r="K13" s="10" t="s">
        <v>180</v>
      </c>
      <c r="L13" s="18">
        <v>279.77569225419899</v>
      </c>
      <c r="M13" s="10" t="s">
        <v>159</v>
      </c>
      <c r="N13" s="18">
        <v>156.581710383272</v>
      </c>
      <c r="O13" s="10" t="s">
        <v>180</v>
      </c>
      <c r="P13" s="18">
        <v>194.19248794394099</v>
      </c>
      <c r="Q13" s="10" t="s">
        <v>159</v>
      </c>
      <c r="R13" s="18">
        <v>265.322151048953</v>
      </c>
      <c r="S13" s="10" t="s">
        <v>180</v>
      </c>
    </row>
    <row r="14" spans="1:19" x14ac:dyDescent="0.2">
      <c r="A14" s="12" t="s">
        <v>177</v>
      </c>
      <c r="B14" s="18">
        <v>274.36192314882601</v>
      </c>
      <c r="C14" s="10" t="s">
        <v>180</v>
      </c>
      <c r="D14" s="18">
        <v>337.44730499420302</v>
      </c>
      <c r="E14" s="10" t="s">
        <v>159</v>
      </c>
      <c r="F14" s="18">
        <v>283.82661337182702</v>
      </c>
      <c r="G14" s="10" t="s">
        <v>180</v>
      </c>
      <c r="H14" s="18">
        <v>328.07542898535797</v>
      </c>
      <c r="I14" s="10" t="s">
        <v>180</v>
      </c>
      <c r="J14" s="18">
        <v>339.26458929095401</v>
      </c>
      <c r="K14" s="10" t="s">
        <v>180</v>
      </c>
      <c r="L14" s="18">
        <v>296.36508133354999</v>
      </c>
      <c r="M14" s="10" t="s">
        <v>159</v>
      </c>
      <c r="N14" s="18">
        <v>161.45700071031399</v>
      </c>
      <c r="O14" s="10" t="s">
        <v>180</v>
      </c>
      <c r="P14" s="18">
        <v>188.925388457596</v>
      </c>
      <c r="Q14" s="10" t="s">
        <v>159</v>
      </c>
      <c r="R14" s="18">
        <v>274.85054560000702</v>
      </c>
      <c r="S14" s="10" t="s">
        <v>180</v>
      </c>
    </row>
    <row r="15" spans="1:19" x14ac:dyDescent="0.2">
      <c r="A15" s="12" t="s">
        <v>181</v>
      </c>
      <c r="B15" s="18">
        <v>294.39240624445802</v>
      </c>
      <c r="C15" s="10" t="s">
        <v>180</v>
      </c>
      <c r="D15" s="18">
        <v>341.721962623921</v>
      </c>
      <c r="E15" s="10" t="s">
        <v>159</v>
      </c>
      <c r="F15" s="18">
        <v>299.06880871735899</v>
      </c>
      <c r="G15" s="10" t="s">
        <v>180</v>
      </c>
      <c r="H15" s="18">
        <v>356.90695603528201</v>
      </c>
      <c r="I15" s="10" t="s">
        <v>180</v>
      </c>
      <c r="J15" s="18">
        <v>375.68893345802098</v>
      </c>
      <c r="K15" s="10" t="s">
        <v>180</v>
      </c>
      <c r="L15" s="18">
        <v>309.56681793751898</v>
      </c>
      <c r="M15" s="10" t="s">
        <v>159</v>
      </c>
      <c r="N15" s="18">
        <v>159.27279780097001</v>
      </c>
      <c r="O15" s="10" t="s">
        <v>180</v>
      </c>
      <c r="P15" s="18">
        <v>196.00580276099501</v>
      </c>
      <c r="Q15" s="10" t="s">
        <v>159</v>
      </c>
      <c r="R15" s="18">
        <v>285.47361854038598</v>
      </c>
      <c r="S15" s="10" t="s">
        <v>180</v>
      </c>
    </row>
    <row r="16" spans="1:19" x14ac:dyDescent="0.2">
      <c r="A16" s="12" t="s">
        <v>182</v>
      </c>
      <c r="B16" s="18">
        <v>273.48021148384402</v>
      </c>
      <c r="C16" s="10" t="s">
        <v>180</v>
      </c>
      <c r="D16" s="18">
        <v>365.84010873292698</v>
      </c>
      <c r="E16" s="10" t="s">
        <v>159</v>
      </c>
      <c r="F16" s="18">
        <v>342.17964717468101</v>
      </c>
      <c r="G16" s="10" t="s">
        <v>180</v>
      </c>
      <c r="H16" s="18">
        <v>378.11367100563501</v>
      </c>
      <c r="I16" s="10" t="s">
        <v>180</v>
      </c>
      <c r="J16" s="18">
        <v>380.28139432655001</v>
      </c>
      <c r="K16" s="10" t="s">
        <v>180</v>
      </c>
      <c r="L16" s="18">
        <v>307.77129599983499</v>
      </c>
      <c r="M16" s="10" t="s">
        <v>159</v>
      </c>
      <c r="N16" s="18">
        <v>156.07452892702099</v>
      </c>
      <c r="O16" s="10" t="s">
        <v>180</v>
      </c>
      <c r="P16" s="18">
        <v>203.694572295744</v>
      </c>
      <c r="Q16" s="10" t="s">
        <v>159</v>
      </c>
      <c r="R16" s="18">
        <v>297.844697596591</v>
      </c>
      <c r="S16" s="10" t="s">
        <v>180</v>
      </c>
    </row>
    <row r="17" spans="1:19" x14ac:dyDescent="0.2">
      <c r="A17" s="12" t="s">
        <v>183</v>
      </c>
      <c r="B17" s="18">
        <v>251.58311210065099</v>
      </c>
      <c r="C17" s="10" t="s">
        <v>180</v>
      </c>
      <c r="D17" s="18">
        <v>378.53577637004099</v>
      </c>
      <c r="E17" s="10" t="s">
        <v>159</v>
      </c>
      <c r="F17" s="18">
        <v>406.247156086796</v>
      </c>
      <c r="G17" s="10" t="s">
        <v>180</v>
      </c>
      <c r="H17" s="18">
        <v>376.00333334164202</v>
      </c>
      <c r="I17" s="10" t="s">
        <v>180</v>
      </c>
      <c r="J17" s="18">
        <v>364.86923151290398</v>
      </c>
      <c r="K17" s="10" t="s">
        <v>180</v>
      </c>
      <c r="L17" s="18">
        <v>282.84457172747102</v>
      </c>
      <c r="M17" s="10" t="s">
        <v>159</v>
      </c>
      <c r="N17" s="18">
        <v>444.96116958086202</v>
      </c>
      <c r="O17" s="10" t="s">
        <v>159</v>
      </c>
      <c r="P17" s="18">
        <v>204.36790252245601</v>
      </c>
      <c r="Q17" s="10" t="s">
        <v>159</v>
      </c>
      <c r="R17" s="18">
        <v>372.08463392628897</v>
      </c>
      <c r="S17" s="10" t="s">
        <v>180</v>
      </c>
    </row>
    <row r="18" spans="1:19" x14ac:dyDescent="0.2">
      <c r="A18" s="12" t="s">
        <v>184</v>
      </c>
      <c r="B18" s="18">
        <v>243.028864928102</v>
      </c>
      <c r="C18" s="10" t="s">
        <v>180</v>
      </c>
      <c r="D18" s="18">
        <v>393.73691382799001</v>
      </c>
      <c r="E18" s="10" t="s">
        <v>159</v>
      </c>
      <c r="F18" s="18">
        <v>420.61717422382998</v>
      </c>
      <c r="G18" s="10" t="s">
        <v>180</v>
      </c>
      <c r="H18" s="18">
        <v>344.406692795357</v>
      </c>
      <c r="I18" s="10" t="s">
        <v>180</v>
      </c>
      <c r="J18" s="18">
        <v>374.28906625408501</v>
      </c>
      <c r="K18" s="10" t="s">
        <v>180</v>
      </c>
      <c r="L18" s="18">
        <v>295.20067666931601</v>
      </c>
      <c r="M18" s="10" t="s">
        <v>159</v>
      </c>
      <c r="N18" s="18">
        <v>437.90897309842899</v>
      </c>
      <c r="O18" s="10" t="s">
        <v>159</v>
      </c>
      <c r="P18" s="18">
        <v>226.35759246712601</v>
      </c>
      <c r="Q18" s="10" t="s">
        <v>159</v>
      </c>
      <c r="R18" s="18">
        <v>372.30856181637</v>
      </c>
      <c r="S18" s="10" t="s">
        <v>180</v>
      </c>
    </row>
    <row r="19" spans="1:19" x14ac:dyDescent="0.2">
      <c r="A19" s="12" t="s">
        <v>185</v>
      </c>
      <c r="B19" s="18">
        <v>247.00015887559201</v>
      </c>
      <c r="C19" s="10" t="s">
        <v>180</v>
      </c>
      <c r="D19" s="18">
        <v>345.94663962653101</v>
      </c>
      <c r="E19" s="10" t="s">
        <v>159</v>
      </c>
      <c r="F19" s="18">
        <v>431.29157630443001</v>
      </c>
      <c r="G19" s="10" t="s">
        <v>180</v>
      </c>
      <c r="H19" s="18">
        <v>350.47706020524799</v>
      </c>
      <c r="I19" s="10" t="s">
        <v>180</v>
      </c>
      <c r="J19" s="18">
        <v>335.23263403955298</v>
      </c>
      <c r="K19" s="10" t="s">
        <v>180</v>
      </c>
      <c r="L19" s="18">
        <v>278.68993388660198</v>
      </c>
      <c r="M19" s="10" t="s">
        <v>159</v>
      </c>
      <c r="N19" s="18">
        <v>428.02346277724899</v>
      </c>
      <c r="O19" s="10" t="s">
        <v>159</v>
      </c>
      <c r="P19" s="18">
        <v>232.870680936881</v>
      </c>
      <c r="Q19" s="10" t="s">
        <v>159</v>
      </c>
      <c r="R19" s="18">
        <v>352.62745724929198</v>
      </c>
      <c r="S19" s="10" t="s">
        <v>180</v>
      </c>
    </row>
    <row r="20" spans="1:19" x14ac:dyDescent="0.2">
      <c r="A20" s="12" t="s">
        <v>187</v>
      </c>
      <c r="B20" s="18">
        <v>233.570457784193</v>
      </c>
      <c r="C20" s="10" t="s">
        <v>180</v>
      </c>
      <c r="D20" s="18">
        <v>355.335598925618</v>
      </c>
      <c r="E20" s="10" t="s">
        <v>159</v>
      </c>
      <c r="F20" s="18">
        <v>404.90642987971302</v>
      </c>
      <c r="G20" s="10" t="s">
        <v>180</v>
      </c>
      <c r="H20" s="18">
        <v>347.854643997886</v>
      </c>
      <c r="I20" s="10" t="s">
        <v>180</v>
      </c>
      <c r="J20" s="18">
        <v>319.27063562141899</v>
      </c>
      <c r="K20" s="10" t="s">
        <v>180</v>
      </c>
      <c r="L20" s="18">
        <v>270.30570495129399</v>
      </c>
      <c r="M20" s="10" t="s">
        <v>159</v>
      </c>
      <c r="N20" s="18">
        <v>423.57501590862802</v>
      </c>
      <c r="O20" s="10" t="s">
        <v>159</v>
      </c>
      <c r="P20" s="18">
        <v>245.01345154983099</v>
      </c>
      <c r="Q20" s="10" t="s">
        <v>159</v>
      </c>
      <c r="R20" s="18">
        <v>353.35406271425302</v>
      </c>
      <c r="S20" s="10" t="s">
        <v>180</v>
      </c>
    </row>
    <row r="21" spans="1:19" x14ac:dyDescent="0.2">
      <c r="A21" s="12" t="s">
        <v>188</v>
      </c>
      <c r="B21" s="18">
        <v>228.795882430463</v>
      </c>
      <c r="C21" s="10" t="s">
        <v>180</v>
      </c>
      <c r="D21" s="18">
        <v>284.74798718992099</v>
      </c>
      <c r="E21" s="10" t="s">
        <v>180</v>
      </c>
      <c r="F21" s="18">
        <v>333.67798378494899</v>
      </c>
      <c r="G21" s="10" t="s">
        <v>180</v>
      </c>
      <c r="H21" s="18">
        <v>330.48727933743902</v>
      </c>
      <c r="I21" s="10" t="s">
        <v>180</v>
      </c>
      <c r="J21" s="18">
        <v>297.86475943509703</v>
      </c>
      <c r="K21" s="10" t="s">
        <v>180</v>
      </c>
      <c r="L21" s="18">
        <v>264.092997838408</v>
      </c>
      <c r="M21" s="10" t="s">
        <v>159</v>
      </c>
      <c r="N21" s="18">
        <v>397.504327204844</v>
      </c>
      <c r="O21" s="10" t="s">
        <v>159</v>
      </c>
      <c r="P21" s="18">
        <v>234.24614860008001</v>
      </c>
      <c r="Q21" s="10" t="s">
        <v>159</v>
      </c>
      <c r="R21" s="18">
        <v>316.77105712832599</v>
      </c>
      <c r="S21" s="10" t="s">
        <v>180</v>
      </c>
    </row>
    <row r="22" spans="1:19" x14ac:dyDescent="0.2">
      <c r="A22" s="12" t="s">
        <v>189</v>
      </c>
      <c r="B22" s="18">
        <v>218.48442077516401</v>
      </c>
      <c r="C22" s="10" t="s">
        <v>180</v>
      </c>
      <c r="D22" s="18">
        <v>344.00827593520501</v>
      </c>
      <c r="E22" s="10" t="s">
        <v>159</v>
      </c>
      <c r="F22" s="18">
        <v>291.959210816606</v>
      </c>
      <c r="G22" s="10" t="s">
        <v>180</v>
      </c>
      <c r="H22" s="18">
        <v>323.55527552631798</v>
      </c>
      <c r="I22" s="10" t="s">
        <v>180</v>
      </c>
      <c r="J22" s="18">
        <v>293.91083474100202</v>
      </c>
      <c r="K22" s="10" t="s">
        <v>180</v>
      </c>
      <c r="L22" s="18">
        <v>248.63650962081101</v>
      </c>
      <c r="M22" s="10" t="s">
        <v>159</v>
      </c>
      <c r="N22" s="18">
        <v>385.28271652318301</v>
      </c>
      <c r="O22" s="10" t="s">
        <v>180</v>
      </c>
      <c r="P22" s="18">
        <v>222.06020099297501</v>
      </c>
      <c r="Q22" s="10" t="s">
        <v>159</v>
      </c>
      <c r="R22" s="18">
        <v>329.00976396966701</v>
      </c>
      <c r="S22" s="10" t="s">
        <v>180</v>
      </c>
    </row>
    <row r="23" spans="1:19" x14ac:dyDescent="0.2">
      <c r="A23" s="12" t="s">
        <v>190</v>
      </c>
      <c r="B23" s="18">
        <v>209.172755584063</v>
      </c>
      <c r="C23" s="10" t="s">
        <v>180</v>
      </c>
      <c r="D23" s="18">
        <v>341.44554823764798</v>
      </c>
      <c r="E23" s="10" t="s">
        <v>159</v>
      </c>
      <c r="F23" s="18">
        <v>300.15705242036802</v>
      </c>
      <c r="G23" s="10" t="s">
        <v>180</v>
      </c>
      <c r="H23" s="18">
        <v>328.82004115964497</v>
      </c>
      <c r="I23" s="10" t="s">
        <v>180</v>
      </c>
      <c r="J23" s="18">
        <v>285.44236303163501</v>
      </c>
      <c r="K23" s="10" t="s">
        <v>180</v>
      </c>
      <c r="L23" s="18">
        <v>242.02583810178501</v>
      </c>
      <c r="M23" s="10" t="s">
        <v>159</v>
      </c>
      <c r="N23" s="18">
        <v>391.68272467312602</v>
      </c>
      <c r="O23" s="10" t="s">
        <v>180</v>
      </c>
      <c r="P23" s="18">
        <v>232.74896216736499</v>
      </c>
      <c r="Q23" s="10" t="s">
        <v>159</v>
      </c>
      <c r="R23" s="18">
        <v>330.97148446777601</v>
      </c>
      <c r="S23" s="10" t="s">
        <v>180</v>
      </c>
    </row>
    <row r="24" spans="1:19" x14ac:dyDescent="0.2">
      <c r="A24" s="12" t="s">
        <v>191</v>
      </c>
      <c r="B24" s="18">
        <v>204.572886394763</v>
      </c>
      <c r="C24" s="10" t="s">
        <v>180</v>
      </c>
      <c r="D24" s="18">
        <v>343.057290297858</v>
      </c>
      <c r="E24" s="10" t="s">
        <v>159</v>
      </c>
      <c r="F24" s="18">
        <v>304.739570240175</v>
      </c>
      <c r="G24" s="10" t="s">
        <v>180</v>
      </c>
      <c r="H24" s="18">
        <v>326.85257744812799</v>
      </c>
      <c r="I24" s="10" t="s">
        <v>180</v>
      </c>
      <c r="J24" s="18">
        <v>269.98359074891403</v>
      </c>
      <c r="K24" s="10" t="s">
        <v>180</v>
      </c>
      <c r="L24" s="18">
        <v>230.678645016498</v>
      </c>
      <c r="M24" s="10" t="s">
        <v>159</v>
      </c>
      <c r="N24" s="18">
        <v>374.49284332012701</v>
      </c>
      <c r="O24" s="10" t="s">
        <v>180</v>
      </c>
      <c r="P24" s="18">
        <v>231.63678218076899</v>
      </c>
      <c r="Q24" s="10" t="s">
        <v>159</v>
      </c>
      <c r="R24" s="18">
        <v>325.20984839646599</v>
      </c>
      <c r="S24" s="10" t="s">
        <v>180</v>
      </c>
    </row>
    <row r="25" spans="1:19" x14ac:dyDescent="0.2">
      <c r="A25" s="12" t="s">
        <v>192</v>
      </c>
      <c r="B25" s="18">
        <v>188.62742938663001</v>
      </c>
      <c r="C25" s="10" t="s">
        <v>180</v>
      </c>
      <c r="D25" s="18">
        <v>336.01188834100901</v>
      </c>
      <c r="E25" s="10" t="s">
        <v>159</v>
      </c>
      <c r="F25" s="18">
        <v>319.48669259504402</v>
      </c>
      <c r="G25" s="10" t="s">
        <v>180</v>
      </c>
      <c r="H25" s="18">
        <v>314.73736247100499</v>
      </c>
      <c r="I25" s="10" t="s">
        <v>180</v>
      </c>
      <c r="J25" s="18">
        <v>323.17783790827298</v>
      </c>
      <c r="K25" s="10" t="s">
        <v>159</v>
      </c>
      <c r="L25" s="18">
        <v>223.70478608074399</v>
      </c>
      <c r="M25" s="10" t="s">
        <v>159</v>
      </c>
      <c r="N25" s="18">
        <v>358.887886653885</v>
      </c>
      <c r="O25" s="10" t="s">
        <v>180</v>
      </c>
      <c r="P25" s="18">
        <v>231.87114433855501</v>
      </c>
      <c r="Q25" s="10" t="s">
        <v>159</v>
      </c>
      <c r="R25" s="18">
        <v>320.34485552213198</v>
      </c>
      <c r="S25" s="10" t="s">
        <v>180</v>
      </c>
    </row>
    <row r="26" spans="1:19" x14ac:dyDescent="0.2">
      <c r="A26" s="12" t="s">
        <v>193</v>
      </c>
      <c r="B26" s="18">
        <v>179.21623703859299</v>
      </c>
      <c r="C26" s="10" t="s">
        <v>159</v>
      </c>
      <c r="D26" s="18">
        <v>358.74204156812999</v>
      </c>
      <c r="E26" s="10" t="s">
        <v>159</v>
      </c>
      <c r="F26" s="18">
        <v>354.44861584290197</v>
      </c>
      <c r="G26" s="10" t="s">
        <v>180</v>
      </c>
      <c r="H26" s="18">
        <v>324.81088662023802</v>
      </c>
      <c r="I26" s="10" t="s">
        <v>180</v>
      </c>
      <c r="J26" s="18">
        <v>314.60495390439098</v>
      </c>
      <c r="K26" s="10" t="s">
        <v>159</v>
      </c>
      <c r="L26" s="18">
        <v>220.845092049389</v>
      </c>
      <c r="M26" s="10" t="s">
        <v>159</v>
      </c>
      <c r="N26" s="18">
        <v>369.339434753266</v>
      </c>
      <c r="O26" s="10" t="s">
        <v>180</v>
      </c>
      <c r="P26" s="18">
        <v>222.427684593094</v>
      </c>
      <c r="Q26" s="10" t="s">
        <v>159</v>
      </c>
      <c r="R26" s="18">
        <v>330.90239272443199</v>
      </c>
      <c r="S26" s="10" t="s">
        <v>180</v>
      </c>
    </row>
    <row r="27" spans="1:19" x14ac:dyDescent="0.2">
      <c r="A27" s="12" t="s">
        <v>195</v>
      </c>
      <c r="B27" s="18">
        <v>174.71137267154501</v>
      </c>
      <c r="C27" s="10" t="s">
        <v>159</v>
      </c>
      <c r="D27" s="18">
        <v>379.38358659924</v>
      </c>
      <c r="E27" s="10" t="s">
        <v>159</v>
      </c>
      <c r="F27" s="18">
        <v>456.37650702487298</v>
      </c>
      <c r="G27" s="10" t="s">
        <v>180</v>
      </c>
      <c r="H27" s="18">
        <v>332.770343479536</v>
      </c>
      <c r="I27" s="10" t="s">
        <v>180</v>
      </c>
      <c r="J27" s="18">
        <v>307.40598854847201</v>
      </c>
      <c r="K27" s="10" t="s">
        <v>159</v>
      </c>
      <c r="L27" s="18">
        <v>220.75504310772899</v>
      </c>
      <c r="M27" s="10" t="s">
        <v>159</v>
      </c>
      <c r="N27" s="18">
        <v>371.66736192057402</v>
      </c>
      <c r="O27" s="10" t="s">
        <v>180</v>
      </c>
      <c r="P27" s="18">
        <v>191.92926515060699</v>
      </c>
      <c r="Q27" s="10" t="s">
        <v>159</v>
      </c>
      <c r="R27" s="18">
        <v>337.05876146528402</v>
      </c>
      <c r="S27" s="10" t="s">
        <v>180</v>
      </c>
    </row>
    <row r="28" spans="1:19" x14ac:dyDescent="0.2">
      <c r="A28" s="12" t="s">
        <v>196</v>
      </c>
      <c r="B28" s="18">
        <v>166.206059708672</v>
      </c>
      <c r="C28" s="10" t="s">
        <v>159</v>
      </c>
      <c r="D28" s="18">
        <v>373.98849869774301</v>
      </c>
      <c r="E28" s="10" t="s">
        <v>159</v>
      </c>
      <c r="F28" s="18">
        <v>438.093612826379</v>
      </c>
      <c r="G28" s="10" t="s">
        <v>180</v>
      </c>
      <c r="H28" s="18">
        <v>321.26945517150301</v>
      </c>
      <c r="I28" s="10" t="s">
        <v>180</v>
      </c>
      <c r="J28" s="18">
        <v>281.10994896075903</v>
      </c>
      <c r="K28" s="10" t="s">
        <v>159</v>
      </c>
      <c r="L28" s="18">
        <v>204.57262677170101</v>
      </c>
      <c r="M28" s="10" t="s">
        <v>159</v>
      </c>
      <c r="N28" s="18">
        <v>347.32229761526702</v>
      </c>
      <c r="O28" s="10" t="s">
        <v>180</v>
      </c>
      <c r="P28" s="18">
        <v>176.673961266151</v>
      </c>
      <c r="Q28" s="10" t="s">
        <v>159</v>
      </c>
      <c r="R28" s="18">
        <v>322.77842828054099</v>
      </c>
      <c r="S28" s="10" t="s">
        <v>180</v>
      </c>
    </row>
    <row r="29" spans="1:19" x14ac:dyDescent="0.2">
      <c r="A29" s="12" t="s">
        <v>198</v>
      </c>
      <c r="B29" s="18">
        <v>155.20582938695301</v>
      </c>
      <c r="C29" s="10" t="s">
        <v>159</v>
      </c>
      <c r="D29" s="18">
        <v>377.857390268948</v>
      </c>
      <c r="E29" s="10" t="s">
        <v>159</v>
      </c>
      <c r="F29" s="18">
        <v>486.99229921979497</v>
      </c>
      <c r="G29" s="10" t="s">
        <v>159</v>
      </c>
      <c r="H29" s="18">
        <v>323.39618635214799</v>
      </c>
      <c r="I29" s="10" t="s">
        <v>180</v>
      </c>
      <c r="J29" s="18">
        <v>275.25575153317999</v>
      </c>
      <c r="K29" s="10" t="s">
        <v>159</v>
      </c>
      <c r="L29" s="18">
        <v>191.25096853657499</v>
      </c>
      <c r="M29" s="10" t="s">
        <v>159</v>
      </c>
      <c r="N29" s="18">
        <v>348.13732964675</v>
      </c>
      <c r="O29" s="10" t="s">
        <v>180</v>
      </c>
      <c r="P29" s="18">
        <v>165.70809282917699</v>
      </c>
      <c r="Q29" s="10" t="s">
        <v>159</v>
      </c>
      <c r="R29" s="18">
        <v>323.07401054962702</v>
      </c>
      <c r="S29" s="10" t="s">
        <v>180</v>
      </c>
    </row>
    <row r="30" spans="1:19" x14ac:dyDescent="0.2">
      <c r="A30" s="12" t="s">
        <v>199</v>
      </c>
      <c r="B30" s="18">
        <v>156.704138248482</v>
      </c>
      <c r="C30" s="10" t="s">
        <v>159</v>
      </c>
      <c r="D30" s="18">
        <v>394.39008016781298</v>
      </c>
      <c r="E30" s="10" t="s">
        <v>159</v>
      </c>
      <c r="F30" s="18">
        <v>491.491929556569</v>
      </c>
      <c r="G30" s="10" t="s">
        <v>159</v>
      </c>
      <c r="H30" s="18">
        <v>336.26560185437302</v>
      </c>
      <c r="I30" s="10" t="s">
        <v>180</v>
      </c>
      <c r="J30" s="18">
        <v>277.32869820073302</v>
      </c>
      <c r="K30" s="10" t="s">
        <v>159</v>
      </c>
      <c r="L30" s="18">
        <v>198.672668028011</v>
      </c>
      <c r="M30" s="10" t="s">
        <v>159</v>
      </c>
      <c r="N30" s="18">
        <v>358.45300199769503</v>
      </c>
      <c r="O30" s="10" t="s">
        <v>180</v>
      </c>
      <c r="P30" s="18">
        <v>172.89820347802299</v>
      </c>
      <c r="Q30" s="10" t="s">
        <v>159</v>
      </c>
      <c r="R30" s="18">
        <v>334.59441133557698</v>
      </c>
      <c r="S30" s="10" t="s">
        <v>180</v>
      </c>
    </row>
    <row r="31" spans="1:19" x14ac:dyDescent="0.2">
      <c r="A31" s="12" t="s">
        <v>200</v>
      </c>
      <c r="B31" s="18">
        <v>128.862621516773</v>
      </c>
      <c r="C31" s="10" t="s">
        <v>159</v>
      </c>
      <c r="D31" s="18">
        <v>331.07718208116898</v>
      </c>
      <c r="E31" s="10" t="s">
        <v>159</v>
      </c>
      <c r="F31" s="18">
        <v>373.14356370349799</v>
      </c>
      <c r="G31" s="10" t="s">
        <v>159</v>
      </c>
      <c r="H31" s="18">
        <v>271.96658776332401</v>
      </c>
      <c r="I31" s="10" t="s">
        <v>180</v>
      </c>
      <c r="J31" s="18">
        <v>218.95198177590601</v>
      </c>
      <c r="K31" s="10" t="s">
        <v>159</v>
      </c>
      <c r="L31" s="18">
        <v>180.39826802105901</v>
      </c>
      <c r="M31" s="10" t="s">
        <v>159</v>
      </c>
      <c r="N31" s="18">
        <v>279.52164861627301</v>
      </c>
      <c r="O31" s="10" t="s">
        <v>180</v>
      </c>
      <c r="P31" s="18">
        <v>162.68172844825199</v>
      </c>
      <c r="Q31" s="10" t="s">
        <v>159</v>
      </c>
      <c r="R31" s="18">
        <v>273.82212324106001</v>
      </c>
      <c r="S31" s="10" t="s">
        <v>180</v>
      </c>
    </row>
    <row r="32" spans="1:19" x14ac:dyDescent="0.2">
      <c r="A32" s="15" t="s">
        <v>201</v>
      </c>
      <c r="B32" s="19">
        <v>149.773902041566</v>
      </c>
      <c r="C32" s="14" t="s">
        <v>159</v>
      </c>
      <c r="D32" s="19">
        <v>377.08426520932301</v>
      </c>
      <c r="E32" s="14" t="s">
        <v>159</v>
      </c>
      <c r="F32" s="19">
        <v>493.25341742156201</v>
      </c>
      <c r="G32" s="14" t="s">
        <v>159</v>
      </c>
      <c r="H32" s="19">
        <v>375.52992159182099</v>
      </c>
      <c r="I32" s="14" t="s">
        <v>180</v>
      </c>
      <c r="J32" s="19">
        <v>286.44124769669799</v>
      </c>
      <c r="K32" s="14" t="s">
        <v>159</v>
      </c>
      <c r="L32" s="19">
        <v>205.735639243923</v>
      </c>
      <c r="M32" s="14" t="s">
        <v>159</v>
      </c>
      <c r="N32" s="19">
        <v>236.039060579731</v>
      </c>
      <c r="O32" s="14" t="s">
        <v>180</v>
      </c>
      <c r="P32" s="19">
        <v>174.08038456225501</v>
      </c>
      <c r="Q32" s="14" t="s">
        <v>159</v>
      </c>
      <c r="R32" s="19">
        <v>305.72663472049999</v>
      </c>
      <c r="S32" s="14" t="s">
        <v>180</v>
      </c>
    </row>
    <row r="34" spans="1:2" x14ac:dyDescent="0.2">
      <c r="A34" s="16" t="s">
        <v>202</v>
      </c>
      <c r="B34" s="16" t="s">
        <v>227</v>
      </c>
    </row>
    <row r="37" spans="1:2" x14ac:dyDescent="0.2">
      <c r="B37" s="16" t="s">
        <v>208</v>
      </c>
    </row>
    <row r="40" spans="1:2" x14ac:dyDescent="0.2">
      <c r="A40" s="17" t="str">
        <f>HYPERLINK("#'GAMING 13'!A2", "&lt;&lt;&lt; Previous table")</f>
        <v>&lt;&lt;&lt; Previous table</v>
      </c>
    </row>
    <row r="41" spans="1:2" x14ac:dyDescent="0.2">
      <c r="A41" s="17" t="str">
        <f>HYPERLINK("#'GAMING 15'!A2", "&gt;&gt;&gt; Next table")</f>
        <v>&gt;&gt;&gt; Next table</v>
      </c>
    </row>
  </sheetData>
  <mergeCells count="12">
    <mergeCell ref="A2:S2"/>
    <mergeCell ref="A3:S3"/>
    <mergeCell ref="A6:S6"/>
    <mergeCell ref="B5:C5"/>
    <mergeCell ref="D5:E5"/>
    <mergeCell ref="F5:G5"/>
    <mergeCell ref="H5:I5"/>
    <mergeCell ref="J5:K5"/>
    <mergeCell ref="L5:M5"/>
    <mergeCell ref="N5:O5"/>
    <mergeCell ref="P5:Q5"/>
    <mergeCell ref="R5:S5"/>
  </mergeCells>
  <pageMargins left="0.7" right="0.7" top="0.75" bottom="0.75" header="0.3" footer="0.3"/>
  <pageSetup paperSize="9" orientation="portrait" horizontalDpi="300" verticalDpi="300"/>
</worksheet>
</file>

<file path=xl/worksheets/sheet10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A00-000000000000}">
  <dimension ref="A1:Q41"/>
  <sheetViews>
    <sheetView workbookViewId="0"/>
  </sheetViews>
  <sheetFormatPr defaultColWidth="11.42578125" defaultRowHeight="12.75" x14ac:dyDescent="0.2"/>
  <cols>
    <col min="1" max="2" width="12.7109375" customWidth="1"/>
    <col min="3" max="3" width="4.42578125" customWidth="1"/>
    <col min="4" max="4" width="12.7109375" customWidth="1"/>
    <col min="5" max="5" width="4.42578125" customWidth="1"/>
    <col min="6" max="6" width="12.7109375" customWidth="1"/>
    <col min="7" max="7" width="4.42578125" customWidth="1"/>
    <col min="8" max="8" width="12.7109375" customWidth="1"/>
    <col min="9" max="9" width="4.42578125" customWidth="1"/>
    <col min="10" max="10" width="12.7109375" customWidth="1"/>
    <col min="11" max="11" width="4.42578125" customWidth="1"/>
    <col min="12" max="12" width="12.7109375" customWidth="1"/>
    <col min="13" max="13" width="4.42578125" customWidth="1"/>
    <col min="14" max="14" width="12.7109375" customWidth="1"/>
    <col min="15" max="15" width="4.42578125" customWidth="1"/>
    <col min="16" max="16" width="12.7109375" customWidth="1"/>
    <col min="17" max="17" width="4.42578125" customWidth="1"/>
  </cols>
  <sheetData>
    <row r="1" spans="1:17" x14ac:dyDescent="0.2">
      <c r="A1" s="8" t="str">
        <f>HYPERLINK("#'INDEX'!B110", "Link to index")</f>
        <v>Link to index</v>
      </c>
    </row>
    <row r="2" spans="1:17" ht="15.75" customHeight="1" x14ac:dyDescent="0.2">
      <c r="A2" s="25" t="s">
        <v>411</v>
      </c>
      <c r="B2" s="24"/>
      <c r="C2" s="24"/>
      <c r="D2" s="24"/>
      <c r="E2" s="24"/>
      <c r="F2" s="24"/>
      <c r="G2" s="24"/>
      <c r="H2" s="24"/>
      <c r="I2" s="24"/>
      <c r="J2" s="24"/>
      <c r="K2" s="24"/>
      <c r="L2" s="24"/>
      <c r="M2" s="24"/>
      <c r="N2" s="24"/>
      <c r="O2" s="24"/>
      <c r="P2" s="24"/>
      <c r="Q2" s="24"/>
    </row>
    <row r="3" spans="1:17" ht="15.75" customHeight="1" x14ac:dyDescent="0.2">
      <c r="A3" s="25" t="s">
        <v>128</v>
      </c>
      <c r="B3" s="24"/>
      <c r="C3" s="24"/>
      <c r="D3" s="24"/>
      <c r="E3" s="24"/>
      <c r="F3" s="24"/>
      <c r="G3" s="24"/>
      <c r="H3" s="24"/>
      <c r="I3" s="24"/>
      <c r="J3" s="24"/>
      <c r="K3" s="24"/>
      <c r="L3" s="24"/>
      <c r="M3" s="24"/>
      <c r="N3" s="24"/>
      <c r="O3" s="24"/>
      <c r="P3" s="24"/>
      <c r="Q3" s="24"/>
    </row>
    <row r="4" spans="1:17" ht="15.75" customHeight="1" x14ac:dyDescent="0.2"/>
    <row r="5" spans="1:17" ht="55.5" customHeight="1" x14ac:dyDescent="0.2">
      <c r="A5" s="11" t="s">
        <v>159</v>
      </c>
      <c r="B5" s="27" t="s">
        <v>160</v>
      </c>
      <c r="C5" s="27" t="s">
        <v>159</v>
      </c>
      <c r="D5" s="27" t="s">
        <v>161</v>
      </c>
      <c r="E5" s="27" t="s">
        <v>159</v>
      </c>
      <c r="F5" s="27" t="s">
        <v>162</v>
      </c>
      <c r="G5" s="27" t="s">
        <v>159</v>
      </c>
      <c r="H5" s="27" t="s">
        <v>163</v>
      </c>
      <c r="I5" s="27" t="s">
        <v>159</v>
      </c>
      <c r="J5" s="27" t="s">
        <v>164</v>
      </c>
      <c r="K5" s="27" t="s">
        <v>159</v>
      </c>
      <c r="L5" s="27" t="s">
        <v>165</v>
      </c>
      <c r="M5" s="27" t="s">
        <v>159</v>
      </c>
      <c r="N5" s="27" t="s">
        <v>166</v>
      </c>
      <c r="O5" s="27" t="s">
        <v>159</v>
      </c>
      <c r="P5" s="27" t="s">
        <v>167</v>
      </c>
      <c r="Q5" s="27" t="s">
        <v>159</v>
      </c>
    </row>
    <row r="6" spans="1:17" x14ac:dyDescent="0.2">
      <c r="A6" s="26" t="s">
        <v>222</v>
      </c>
      <c r="B6" s="26"/>
      <c r="C6" s="26"/>
      <c r="D6" s="26"/>
      <c r="E6" s="26"/>
      <c r="F6" s="26"/>
      <c r="G6" s="26"/>
      <c r="H6" s="26"/>
      <c r="I6" s="26"/>
      <c r="J6" s="26"/>
      <c r="K6" s="26"/>
      <c r="L6" s="26"/>
      <c r="M6" s="26"/>
      <c r="N6" s="26"/>
      <c r="O6" s="26"/>
      <c r="P6" s="26"/>
      <c r="Q6" s="26"/>
    </row>
    <row r="7" spans="1:17" x14ac:dyDescent="0.2">
      <c r="A7" s="12" t="s">
        <v>170</v>
      </c>
      <c r="B7" s="18">
        <v>83.396486393386198</v>
      </c>
      <c r="C7" s="10" t="s">
        <v>180</v>
      </c>
      <c r="D7" s="18">
        <v>48.730553949750202</v>
      </c>
      <c r="E7" s="10" t="s">
        <v>180</v>
      </c>
      <c r="F7" s="18">
        <v>81.381218198883602</v>
      </c>
      <c r="G7" s="10" t="s">
        <v>180</v>
      </c>
      <c r="H7" s="18">
        <v>76.088951359712297</v>
      </c>
      <c r="I7" s="10" t="s">
        <v>180</v>
      </c>
      <c r="J7" s="18">
        <v>85.135800170248999</v>
      </c>
      <c r="K7" s="10" t="s">
        <v>180</v>
      </c>
      <c r="L7" s="18">
        <v>78.230496113616695</v>
      </c>
      <c r="M7" s="10" t="s">
        <v>159</v>
      </c>
      <c r="N7" s="18">
        <v>77.248285434660502</v>
      </c>
      <c r="O7" s="10" t="s">
        <v>180</v>
      </c>
      <c r="P7" s="18">
        <v>80.543223229160304</v>
      </c>
      <c r="Q7" s="10" t="s">
        <v>159</v>
      </c>
    </row>
    <row r="8" spans="1:17" x14ac:dyDescent="0.2">
      <c r="A8" s="12" t="s">
        <v>171</v>
      </c>
      <c r="B8" s="18">
        <v>88.5601861159778</v>
      </c>
      <c r="C8" s="10" t="s">
        <v>180</v>
      </c>
      <c r="D8" s="18">
        <v>50.697458107460001</v>
      </c>
      <c r="E8" s="10" t="s">
        <v>180</v>
      </c>
      <c r="F8" s="18">
        <v>84.328267967269895</v>
      </c>
      <c r="G8" s="10" t="s">
        <v>180</v>
      </c>
      <c r="H8" s="18">
        <v>76.8271824699668</v>
      </c>
      <c r="I8" s="10" t="s">
        <v>180</v>
      </c>
      <c r="J8" s="18">
        <v>87.058222095995504</v>
      </c>
      <c r="K8" s="10" t="s">
        <v>180</v>
      </c>
      <c r="L8" s="18">
        <v>82.826596182117001</v>
      </c>
      <c r="M8" s="10" t="s">
        <v>159</v>
      </c>
      <c r="N8" s="18">
        <v>76.996412581521497</v>
      </c>
      <c r="O8" s="10" t="s">
        <v>180</v>
      </c>
      <c r="P8" s="18">
        <v>83.452206258744795</v>
      </c>
      <c r="Q8" s="10" t="s">
        <v>159</v>
      </c>
    </row>
    <row r="9" spans="1:17" x14ac:dyDescent="0.2">
      <c r="A9" s="12" t="s">
        <v>172</v>
      </c>
      <c r="B9" s="18">
        <v>84.5969589668819</v>
      </c>
      <c r="C9" s="10" t="s">
        <v>180</v>
      </c>
      <c r="D9" s="18">
        <v>57.814333643713297</v>
      </c>
      <c r="E9" s="10" t="s">
        <v>180</v>
      </c>
      <c r="F9" s="18">
        <v>85.589983022071294</v>
      </c>
      <c r="G9" s="10" t="s">
        <v>180</v>
      </c>
      <c r="H9" s="18">
        <v>84.913528866340201</v>
      </c>
      <c r="I9" s="10" t="s">
        <v>159</v>
      </c>
      <c r="J9" s="18">
        <v>88.1164260191415</v>
      </c>
      <c r="K9" s="10" t="s">
        <v>180</v>
      </c>
      <c r="L9" s="18">
        <v>85.384336654637806</v>
      </c>
      <c r="M9" s="10" t="s">
        <v>159</v>
      </c>
      <c r="N9" s="18">
        <v>78.2705438215052</v>
      </c>
      <c r="O9" s="10" t="s">
        <v>180</v>
      </c>
      <c r="P9" s="18">
        <v>83.014335314486999</v>
      </c>
      <c r="Q9" s="10" t="s">
        <v>159</v>
      </c>
    </row>
    <row r="10" spans="1:17" x14ac:dyDescent="0.2">
      <c r="A10" s="12" t="s">
        <v>173</v>
      </c>
      <c r="B10" s="18">
        <v>88.516885508018802</v>
      </c>
      <c r="C10" s="10" t="s">
        <v>180</v>
      </c>
      <c r="D10" s="18">
        <v>86.675201276866403</v>
      </c>
      <c r="E10" s="10" t="s">
        <v>159</v>
      </c>
      <c r="F10" s="18">
        <v>83.799097282243395</v>
      </c>
      <c r="G10" s="10" t="s">
        <v>180</v>
      </c>
      <c r="H10" s="18">
        <v>86.701685674147797</v>
      </c>
      <c r="I10" s="10" t="s">
        <v>159</v>
      </c>
      <c r="J10" s="18">
        <v>89.901602092598296</v>
      </c>
      <c r="K10" s="10" t="s">
        <v>180</v>
      </c>
      <c r="L10" s="18">
        <v>88.029541557600098</v>
      </c>
      <c r="M10" s="10" t="s">
        <v>159</v>
      </c>
      <c r="N10" s="18">
        <v>76.833219965887196</v>
      </c>
      <c r="O10" s="10" t="s">
        <v>180</v>
      </c>
      <c r="P10" s="18">
        <v>81.277964138907905</v>
      </c>
      <c r="Q10" s="10" t="s">
        <v>159</v>
      </c>
    </row>
    <row r="11" spans="1:17" x14ac:dyDescent="0.2">
      <c r="A11" s="12" t="s">
        <v>174</v>
      </c>
      <c r="B11" s="18">
        <v>89.311669006524099</v>
      </c>
      <c r="C11" s="10" t="s">
        <v>180</v>
      </c>
      <c r="D11" s="18">
        <v>87.463837557141204</v>
      </c>
      <c r="E11" s="10" t="s">
        <v>159</v>
      </c>
      <c r="F11" s="18">
        <v>79.620419903760805</v>
      </c>
      <c r="G11" s="10" t="s">
        <v>180</v>
      </c>
      <c r="H11" s="18">
        <v>92.200066904501298</v>
      </c>
      <c r="I11" s="10" t="s">
        <v>159</v>
      </c>
      <c r="J11" s="18">
        <v>90.5937148041547</v>
      </c>
      <c r="K11" s="10" t="s">
        <v>180</v>
      </c>
      <c r="L11" s="18">
        <v>91.419200738258994</v>
      </c>
      <c r="M11" s="10" t="s">
        <v>159</v>
      </c>
      <c r="N11" s="18">
        <v>76.458311503508</v>
      </c>
      <c r="O11" s="10" t="s">
        <v>180</v>
      </c>
      <c r="P11" s="18">
        <v>80.4805192322398</v>
      </c>
      <c r="Q11" s="10" t="s">
        <v>159</v>
      </c>
    </row>
    <row r="12" spans="1:17" x14ac:dyDescent="0.2">
      <c r="A12" s="12" t="s">
        <v>175</v>
      </c>
      <c r="B12" s="18">
        <v>91.8984560226681</v>
      </c>
      <c r="C12" s="10" t="s">
        <v>180</v>
      </c>
      <c r="D12" s="18">
        <v>88.094723155439496</v>
      </c>
      <c r="E12" s="10" t="s">
        <v>159</v>
      </c>
      <c r="F12" s="18">
        <v>75.686312776476697</v>
      </c>
      <c r="G12" s="10" t="s">
        <v>180</v>
      </c>
      <c r="H12" s="18">
        <v>94.8109314299614</v>
      </c>
      <c r="I12" s="10" t="s">
        <v>159</v>
      </c>
      <c r="J12" s="18">
        <v>92.780338640614104</v>
      </c>
      <c r="K12" s="10" t="s">
        <v>180</v>
      </c>
      <c r="L12" s="18">
        <v>98.904411694379306</v>
      </c>
      <c r="M12" s="10" t="s">
        <v>159</v>
      </c>
      <c r="N12" s="18">
        <v>80.150398753284904</v>
      </c>
      <c r="O12" s="10" t="s">
        <v>180</v>
      </c>
      <c r="P12" s="18">
        <v>80.643277255325998</v>
      </c>
      <c r="Q12" s="10" t="s">
        <v>159</v>
      </c>
    </row>
    <row r="13" spans="1:17" x14ac:dyDescent="0.2">
      <c r="A13" s="12" t="s">
        <v>176</v>
      </c>
      <c r="B13" s="18">
        <v>91.6933991363356</v>
      </c>
      <c r="C13" s="10" t="s">
        <v>180</v>
      </c>
      <c r="D13" s="18">
        <v>88.234059119831599</v>
      </c>
      <c r="E13" s="10" t="s">
        <v>159</v>
      </c>
      <c r="F13" s="18">
        <v>77.4906361022082</v>
      </c>
      <c r="G13" s="10" t="s">
        <v>180</v>
      </c>
      <c r="H13" s="18">
        <v>95.153506833376696</v>
      </c>
      <c r="I13" s="10" t="s">
        <v>180</v>
      </c>
      <c r="J13" s="18">
        <v>99.864835993738893</v>
      </c>
      <c r="K13" s="10" t="s">
        <v>180</v>
      </c>
      <c r="L13" s="18">
        <v>99.982778532269407</v>
      </c>
      <c r="M13" s="10" t="s">
        <v>159</v>
      </c>
      <c r="N13" s="18">
        <v>78.707956182503494</v>
      </c>
      <c r="O13" s="10" t="s">
        <v>180</v>
      </c>
      <c r="P13" s="18">
        <v>80.070247656547096</v>
      </c>
      <c r="Q13" s="10" t="s">
        <v>159</v>
      </c>
    </row>
    <row r="14" spans="1:17" x14ac:dyDescent="0.2">
      <c r="A14" s="12" t="s">
        <v>177</v>
      </c>
      <c r="B14" s="18">
        <v>93.602630538386293</v>
      </c>
      <c r="C14" s="10" t="s">
        <v>180</v>
      </c>
      <c r="D14" s="18">
        <v>88.497432564853099</v>
      </c>
      <c r="E14" s="10" t="s">
        <v>159</v>
      </c>
      <c r="F14" s="18">
        <v>74.674924335836806</v>
      </c>
      <c r="G14" s="10" t="s">
        <v>180</v>
      </c>
      <c r="H14" s="18">
        <v>95.4286247838251</v>
      </c>
      <c r="I14" s="10" t="s">
        <v>180</v>
      </c>
      <c r="J14" s="18">
        <v>97.3007212152867</v>
      </c>
      <c r="K14" s="10" t="s">
        <v>180</v>
      </c>
      <c r="L14" s="18">
        <v>99.957411771386404</v>
      </c>
      <c r="M14" s="10" t="s">
        <v>159</v>
      </c>
      <c r="N14" s="18">
        <v>79.258233073277296</v>
      </c>
      <c r="O14" s="10" t="s">
        <v>180</v>
      </c>
      <c r="P14" s="18">
        <v>79.049654490753198</v>
      </c>
      <c r="Q14" s="10" t="s">
        <v>159</v>
      </c>
    </row>
    <row r="15" spans="1:17" x14ac:dyDescent="0.2">
      <c r="A15" s="12" t="s">
        <v>181</v>
      </c>
      <c r="B15" s="18">
        <v>88.976812006543895</v>
      </c>
      <c r="C15" s="10" t="s">
        <v>180</v>
      </c>
      <c r="D15" s="18">
        <v>88.563388242833</v>
      </c>
      <c r="E15" s="10" t="s">
        <v>159</v>
      </c>
      <c r="F15" s="18">
        <v>75.288135593220304</v>
      </c>
      <c r="G15" s="10" t="s">
        <v>180</v>
      </c>
      <c r="H15" s="18">
        <v>95.658139003082596</v>
      </c>
      <c r="I15" s="10" t="s">
        <v>180</v>
      </c>
      <c r="J15" s="18">
        <v>97.570453283816093</v>
      </c>
      <c r="K15" s="10" t="s">
        <v>180</v>
      </c>
      <c r="L15" s="18">
        <v>99.958138196279506</v>
      </c>
      <c r="M15" s="10" t="s">
        <v>159</v>
      </c>
      <c r="N15" s="18">
        <v>78.891024847884395</v>
      </c>
      <c r="O15" s="10" t="s">
        <v>180</v>
      </c>
      <c r="P15" s="18">
        <v>79.164308053009606</v>
      </c>
      <c r="Q15" s="10" t="s">
        <v>159</v>
      </c>
    </row>
    <row r="16" spans="1:17" x14ac:dyDescent="0.2">
      <c r="A16" s="12" t="s">
        <v>182</v>
      </c>
      <c r="B16" s="18">
        <v>85.895834077035701</v>
      </c>
      <c r="C16" s="10" t="s">
        <v>180</v>
      </c>
      <c r="D16" s="18">
        <v>89.144952485883493</v>
      </c>
      <c r="E16" s="10" t="s">
        <v>159</v>
      </c>
      <c r="F16" s="18">
        <v>75.265490609092495</v>
      </c>
      <c r="G16" s="10" t="s">
        <v>180</v>
      </c>
      <c r="H16" s="18">
        <v>95.863106724503496</v>
      </c>
      <c r="I16" s="10" t="s">
        <v>180</v>
      </c>
      <c r="J16" s="18">
        <v>97.525956818280505</v>
      </c>
      <c r="K16" s="10" t="s">
        <v>180</v>
      </c>
      <c r="L16" s="18">
        <v>99.961890243902403</v>
      </c>
      <c r="M16" s="10" t="s">
        <v>159</v>
      </c>
      <c r="N16" s="18">
        <v>78.196058800549693</v>
      </c>
      <c r="O16" s="10" t="s">
        <v>180</v>
      </c>
      <c r="P16" s="18">
        <v>80.1364727054589</v>
      </c>
      <c r="Q16" s="10" t="s">
        <v>159</v>
      </c>
    </row>
    <row r="17" spans="1:17" x14ac:dyDescent="0.2">
      <c r="A17" s="12" t="s">
        <v>183</v>
      </c>
      <c r="B17" s="18">
        <v>87.436076462929094</v>
      </c>
      <c r="C17" s="10" t="s">
        <v>180</v>
      </c>
      <c r="D17" s="18">
        <v>90.241536344432404</v>
      </c>
      <c r="E17" s="10" t="s">
        <v>159</v>
      </c>
      <c r="F17" s="18">
        <v>77.702048602772294</v>
      </c>
      <c r="G17" s="10" t="s">
        <v>180</v>
      </c>
      <c r="H17" s="18">
        <v>95.871541834006507</v>
      </c>
      <c r="I17" s="10" t="s">
        <v>180</v>
      </c>
      <c r="J17" s="18">
        <v>97.860366669779296</v>
      </c>
      <c r="K17" s="10" t="s">
        <v>180</v>
      </c>
      <c r="L17" s="18">
        <v>99.961500165947598</v>
      </c>
      <c r="M17" s="10" t="s">
        <v>159</v>
      </c>
      <c r="N17" s="18">
        <v>91.362372855265207</v>
      </c>
      <c r="O17" s="10" t="s">
        <v>159</v>
      </c>
      <c r="P17" s="18">
        <v>79.693135061507107</v>
      </c>
      <c r="Q17" s="10" t="s">
        <v>159</v>
      </c>
    </row>
    <row r="18" spans="1:17" x14ac:dyDescent="0.2">
      <c r="A18" s="12" t="s">
        <v>184</v>
      </c>
      <c r="B18" s="18">
        <v>86.537788824450004</v>
      </c>
      <c r="C18" s="10" t="s">
        <v>180</v>
      </c>
      <c r="D18" s="18">
        <v>90.729251878690704</v>
      </c>
      <c r="E18" s="10" t="s">
        <v>159</v>
      </c>
      <c r="F18" s="18">
        <v>73.922178865384893</v>
      </c>
      <c r="G18" s="10" t="s">
        <v>180</v>
      </c>
      <c r="H18" s="18">
        <v>95.450383928353403</v>
      </c>
      <c r="I18" s="10" t="s">
        <v>180</v>
      </c>
      <c r="J18" s="18">
        <v>97.818001920670497</v>
      </c>
      <c r="K18" s="10" t="s">
        <v>180</v>
      </c>
      <c r="L18" s="18">
        <v>99.966958735131399</v>
      </c>
      <c r="M18" s="10" t="s">
        <v>159</v>
      </c>
      <c r="N18" s="18">
        <v>91.231288396715101</v>
      </c>
      <c r="O18" s="10" t="s">
        <v>159</v>
      </c>
      <c r="P18" s="18">
        <v>81.088937799101799</v>
      </c>
      <c r="Q18" s="10" t="s">
        <v>159</v>
      </c>
    </row>
    <row r="19" spans="1:17" x14ac:dyDescent="0.2">
      <c r="A19" s="12" t="s">
        <v>185</v>
      </c>
      <c r="B19" s="18">
        <v>84.834163078579095</v>
      </c>
      <c r="C19" s="10" t="s">
        <v>180</v>
      </c>
      <c r="D19" s="18">
        <v>90.407168338113493</v>
      </c>
      <c r="E19" s="10" t="s">
        <v>159</v>
      </c>
      <c r="F19" s="18">
        <v>71.751604551370704</v>
      </c>
      <c r="G19" s="10" t="s">
        <v>180</v>
      </c>
      <c r="H19" s="18">
        <v>95.754712578047403</v>
      </c>
      <c r="I19" s="10" t="s">
        <v>180</v>
      </c>
      <c r="J19" s="18">
        <v>97.789378346019504</v>
      </c>
      <c r="K19" s="10" t="s">
        <v>180</v>
      </c>
      <c r="L19" s="18">
        <v>93.431494074443094</v>
      </c>
      <c r="M19" s="10" t="s">
        <v>159</v>
      </c>
      <c r="N19" s="18">
        <v>91.369088904038705</v>
      </c>
      <c r="O19" s="10" t="s">
        <v>159</v>
      </c>
      <c r="P19" s="18">
        <v>90.436855786724294</v>
      </c>
      <c r="Q19" s="10" t="s">
        <v>159</v>
      </c>
    </row>
    <row r="20" spans="1:17" x14ac:dyDescent="0.2">
      <c r="A20" s="12" t="s">
        <v>187</v>
      </c>
      <c r="B20" s="18">
        <v>89.425115351041299</v>
      </c>
      <c r="C20" s="10" t="s">
        <v>180</v>
      </c>
      <c r="D20" s="18">
        <v>90.393836448483199</v>
      </c>
      <c r="E20" s="10" t="s">
        <v>159</v>
      </c>
      <c r="F20" s="18">
        <v>70.164793585572198</v>
      </c>
      <c r="G20" s="10" t="s">
        <v>180</v>
      </c>
      <c r="H20" s="18">
        <v>95.655875804984802</v>
      </c>
      <c r="I20" s="10" t="s">
        <v>180</v>
      </c>
      <c r="J20" s="18">
        <v>97.558558558558602</v>
      </c>
      <c r="K20" s="10" t="s">
        <v>180</v>
      </c>
      <c r="L20" s="18">
        <v>91.156803744567</v>
      </c>
      <c r="M20" s="10" t="s">
        <v>159</v>
      </c>
      <c r="N20" s="18">
        <v>91.364644684270402</v>
      </c>
      <c r="O20" s="10" t="s">
        <v>159</v>
      </c>
      <c r="P20" s="18">
        <v>90.956924054002002</v>
      </c>
      <c r="Q20" s="10" t="s">
        <v>159</v>
      </c>
    </row>
    <row r="21" spans="1:17" x14ac:dyDescent="0.2">
      <c r="A21" s="12" t="s">
        <v>188</v>
      </c>
      <c r="B21" s="18">
        <v>85.282612299022006</v>
      </c>
      <c r="C21" s="10" t="s">
        <v>180</v>
      </c>
      <c r="D21" s="18">
        <v>88.2716400611137</v>
      </c>
      <c r="E21" s="10" t="s">
        <v>180</v>
      </c>
      <c r="F21" s="18">
        <v>73.488472291589503</v>
      </c>
      <c r="G21" s="10" t="s">
        <v>180</v>
      </c>
      <c r="H21" s="18">
        <v>95.677202597183694</v>
      </c>
      <c r="I21" s="10" t="s">
        <v>180</v>
      </c>
      <c r="J21" s="18">
        <v>97.7213669228817</v>
      </c>
      <c r="K21" s="10" t="s">
        <v>180</v>
      </c>
      <c r="L21" s="18">
        <v>92.503793288111396</v>
      </c>
      <c r="M21" s="10" t="s">
        <v>159</v>
      </c>
      <c r="N21" s="18">
        <v>90.981741347670194</v>
      </c>
      <c r="O21" s="10" t="s">
        <v>159</v>
      </c>
      <c r="P21" s="18">
        <v>91.192352739887994</v>
      </c>
      <c r="Q21" s="10" t="s">
        <v>159</v>
      </c>
    </row>
    <row r="22" spans="1:17" x14ac:dyDescent="0.2">
      <c r="A22" s="12" t="s">
        <v>189</v>
      </c>
      <c r="B22" s="18">
        <v>96.997599579926501</v>
      </c>
      <c r="C22" s="10" t="s">
        <v>180</v>
      </c>
      <c r="D22" s="18">
        <v>90.687712844025199</v>
      </c>
      <c r="E22" s="10" t="s">
        <v>159</v>
      </c>
      <c r="F22" s="18">
        <v>81.613484229004797</v>
      </c>
      <c r="G22" s="10" t="s">
        <v>180</v>
      </c>
      <c r="H22" s="18">
        <v>95.777023727185096</v>
      </c>
      <c r="I22" s="10" t="s">
        <v>180</v>
      </c>
      <c r="J22" s="18">
        <v>99.368121574679094</v>
      </c>
      <c r="K22" s="10" t="s">
        <v>180</v>
      </c>
      <c r="L22" s="18">
        <v>97.070869902680798</v>
      </c>
      <c r="M22" s="10" t="s">
        <v>159</v>
      </c>
      <c r="N22" s="18">
        <v>91.246140819542106</v>
      </c>
      <c r="O22" s="10" t="s">
        <v>180</v>
      </c>
      <c r="P22" s="18">
        <v>90.636759413452694</v>
      </c>
      <c r="Q22" s="10" t="s">
        <v>159</v>
      </c>
    </row>
    <row r="23" spans="1:17" x14ac:dyDescent="0.2">
      <c r="A23" s="12" t="s">
        <v>190</v>
      </c>
      <c r="B23" s="18">
        <v>97.459988702692499</v>
      </c>
      <c r="C23" s="10" t="s">
        <v>180</v>
      </c>
      <c r="D23" s="18">
        <v>91.051105835172294</v>
      </c>
      <c r="E23" s="10" t="s">
        <v>159</v>
      </c>
      <c r="F23" s="18">
        <v>82.300698726508799</v>
      </c>
      <c r="G23" s="10" t="s">
        <v>180</v>
      </c>
      <c r="H23" s="18">
        <v>95.911569206429704</v>
      </c>
      <c r="I23" s="10" t="s">
        <v>180</v>
      </c>
      <c r="J23" s="18">
        <v>99.588339127431098</v>
      </c>
      <c r="K23" s="10" t="s">
        <v>180</v>
      </c>
      <c r="L23" s="18">
        <v>97.348208846470897</v>
      </c>
      <c r="M23" s="10" t="s">
        <v>159</v>
      </c>
      <c r="N23" s="18">
        <v>91.724493533292105</v>
      </c>
      <c r="O23" s="10" t="s">
        <v>180</v>
      </c>
      <c r="P23" s="18">
        <v>90.907865040595993</v>
      </c>
      <c r="Q23" s="10" t="s">
        <v>159</v>
      </c>
    </row>
    <row r="24" spans="1:17" x14ac:dyDescent="0.2">
      <c r="A24" s="12" t="s">
        <v>191</v>
      </c>
      <c r="B24" s="18">
        <v>92.988078677208605</v>
      </c>
      <c r="C24" s="10" t="s">
        <v>180</v>
      </c>
      <c r="D24" s="18">
        <v>91.524240071418802</v>
      </c>
      <c r="E24" s="10" t="s">
        <v>159</v>
      </c>
      <c r="F24" s="18">
        <v>87.843428933861702</v>
      </c>
      <c r="G24" s="10" t="s">
        <v>180</v>
      </c>
      <c r="H24" s="18">
        <v>96.057737136883105</v>
      </c>
      <c r="I24" s="10" t="s">
        <v>180</v>
      </c>
      <c r="J24" s="18">
        <v>99.711137436912793</v>
      </c>
      <c r="K24" s="10" t="s">
        <v>180</v>
      </c>
      <c r="L24" s="18">
        <v>96.916891529941395</v>
      </c>
      <c r="M24" s="10" t="s">
        <v>159</v>
      </c>
      <c r="N24" s="18">
        <v>95.868496965714698</v>
      </c>
      <c r="O24" s="10" t="s">
        <v>180</v>
      </c>
      <c r="P24" s="18">
        <v>90.420014695773801</v>
      </c>
      <c r="Q24" s="10" t="s">
        <v>159</v>
      </c>
    </row>
    <row r="25" spans="1:17" x14ac:dyDescent="0.2">
      <c r="A25" s="12" t="s">
        <v>192</v>
      </c>
      <c r="B25" s="18">
        <v>92.404094866844005</v>
      </c>
      <c r="C25" s="10" t="s">
        <v>180</v>
      </c>
      <c r="D25" s="18">
        <v>91.817782377016201</v>
      </c>
      <c r="E25" s="10" t="s">
        <v>159</v>
      </c>
      <c r="F25" s="18">
        <v>88.398073970572099</v>
      </c>
      <c r="G25" s="10" t="s">
        <v>180</v>
      </c>
      <c r="H25" s="18">
        <v>96.175882507696201</v>
      </c>
      <c r="I25" s="10" t="s">
        <v>180</v>
      </c>
      <c r="J25" s="18">
        <v>99.843615750539598</v>
      </c>
      <c r="K25" s="10" t="s">
        <v>159</v>
      </c>
      <c r="L25" s="18">
        <v>96.772305452780998</v>
      </c>
      <c r="M25" s="10" t="s">
        <v>159</v>
      </c>
      <c r="N25" s="18">
        <v>96.556641195262102</v>
      </c>
      <c r="O25" s="10" t="s">
        <v>180</v>
      </c>
      <c r="P25" s="18">
        <v>90.339156315870397</v>
      </c>
      <c r="Q25" s="10" t="s">
        <v>159</v>
      </c>
    </row>
    <row r="26" spans="1:17" x14ac:dyDescent="0.2">
      <c r="A26" s="12" t="s">
        <v>193</v>
      </c>
      <c r="B26" s="18">
        <v>99.991963514355206</v>
      </c>
      <c r="C26" s="10" t="s">
        <v>159</v>
      </c>
      <c r="D26" s="18">
        <v>92.287814421599407</v>
      </c>
      <c r="E26" s="10" t="s">
        <v>159</v>
      </c>
      <c r="F26" s="18">
        <v>85.384109784044696</v>
      </c>
      <c r="G26" s="10" t="s">
        <v>180</v>
      </c>
      <c r="H26" s="18">
        <v>98.891080065938098</v>
      </c>
      <c r="I26" s="10" t="s">
        <v>180</v>
      </c>
      <c r="J26" s="18">
        <v>99.852140424650599</v>
      </c>
      <c r="K26" s="10" t="s">
        <v>159</v>
      </c>
      <c r="L26" s="18">
        <v>96.571094964713595</v>
      </c>
      <c r="M26" s="10" t="s">
        <v>159</v>
      </c>
      <c r="N26" s="18">
        <v>96.737219916963994</v>
      </c>
      <c r="O26" s="10" t="s">
        <v>180</v>
      </c>
      <c r="P26" s="18">
        <v>90.306152865482602</v>
      </c>
      <c r="Q26" s="10" t="s">
        <v>159</v>
      </c>
    </row>
    <row r="27" spans="1:17" x14ac:dyDescent="0.2">
      <c r="A27" s="12" t="s">
        <v>195</v>
      </c>
      <c r="B27" s="18">
        <v>100</v>
      </c>
      <c r="C27" s="10" t="s">
        <v>159</v>
      </c>
      <c r="D27" s="18">
        <v>94.0386321013399</v>
      </c>
      <c r="E27" s="10" t="s">
        <v>159</v>
      </c>
      <c r="F27" s="18">
        <v>91.504623879161599</v>
      </c>
      <c r="G27" s="10" t="s">
        <v>180</v>
      </c>
      <c r="H27" s="18">
        <v>99.037738054748701</v>
      </c>
      <c r="I27" s="10" t="s">
        <v>180</v>
      </c>
      <c r="J27" s="18">
        <v>99.884455298643701</v>
      </c>
      <c r="K27" s="10" t="s">
        <v>159</v>
      </c>
      <c r="L27" s="18">
        <v>96.539153550455495</v>
      </c>
      <c r="M27" s="10" t="s">
        <v>159</v>
      </c>
      <c r="N27" s="18">
        <v>97.030940543254701</v>
      </c>
      <c r="O27" s="10" t="s">
        <v>180</v>
      </c>
      <c r="P27" s="18">
        <v>89.226537092026305</v>
      </c>
      <c r="Q27" s="10" t="s">
        <v>159</v>
      </c>
    </row>
    <row r="28" spans="1:17" x14ac:dyDescent="0.2">
      <c r="A28" s="12" t="s">
        <v>196</v>
      </c>
      <c r="B28" s="18">
        <v>100</v>
      </c>
      <c r="C28" s="10" t="s">
        <v>159</v>
      </c>
      <c r="D28" s="18">
        <v>95.21745179621</v>
      </c>
      <c r="E28" s="10" t="s">
        <v>159</v>
      </c>
      <c r="F28" s="18">
        <v>91.580137898585505</v>
      </c>
      <c r="G28" s="10" t="s">
        <v>180</v>
      </c>
      <c r="H28" s="18">
        <v>99.103284925566797</v>
      </c>
      <c r="I28" s="10" t="s">
        <v>180</v>
      </c>
      <c r="J28" s="18">
        <v>99.856896898687495</v>
      </c>
      <c r="K28" s="10" t="s">
        <v>159</v>
      </c>
      <c r="L28" s="18">
        <v>99.079587840592794</v>
      </c>
      <c r="M28" s="10" t="s">
        <v>159</v>
      </c>
      <c r="N28" s="18">
        <v>96.989358450828703</v>
      </c>
      <c r="O28" s="10" t="s">
        <v>180</v>
      </c>
      <c r="P28" s="18">
        <v>89.044295515445597</v>
      </c>
      <c r="Q28" s="10" t="s">
        <v>159</v>
      </c>
    </row>
    <row r="29" spans="1:17" x14ac:dyDescent="0.2">
      <c r="A29" s="12" t="s">
        <v>198</v>
      </c>
      <c r="B29" s="18">
        <v>100</v>
      </c>
      <c r="C29" s="10" t="s">
        <v>159</v>
      </c>
      <c r="D29" s="18">
        <v>95.314853548405395</v>
      </c>
      <c r="E29" s="10" t="s">
        <v>159</v>
      </c>
      <c r="F29" s="18">
        <v>91.429843436966706</v>
      </c>
      <c r="G29" s="10" t="s">
        <v>159</v>
      </c>
      <c r="H29" s="18">
        <v>99.179488159454493</v>
      </c>
      <c r="I29" s="10" t="s">
        <v>180</v>
      </c>
      <c r="J29" s="18">
        <v>91.760868128124201</v>
      </c>
      <c r="K29" s="10" t="s">
        <v>159</v>
      </c>
      <c r="L29" s="18">
        <v>100</v>
      </c>
      <c r="M29" s="10" t="s">
        <v>159</v>
      </c>
      <c r="N29" s="18">
        <v>97.104713209424304</v>
      </c>
      <c r="O29" s="10" t="s">
        <v>180</v>
      </c>
      <c r="P29" s="18">
        <v>88.437627082764607</v>
      </c>
      <c r="Q29" s="10" t="s">
        <v>159</v>
      </c>
    </row>
    <row r="30" spans="1:17" x14ac:dyDescent="0.2">
      <c r="A30" s="12" t="s">
        <v>199</v>
      </c>
      <c r="B30" s="18">
        <v>100</v>
      </c>
      <c r="C30" s="10" t="s">
        <v>159</v>
      </c>
      <c r="D30" s="18">
        <v>96.232534588147303</v>
      </c>
      <c r="E30" s="10" t="s">
        <v>159</v>
      </c>
      <c r="F30" s="18">
        <v>92.047554771051793</v>
      </c>
      <c r="G30" s="10" t="s">
        <v>159</v>
      </c>
      <c r="H30" s="18">
        <v>100</v>
      </c>
      <c r="I30" s="10" t="s">
        <v>180</v>
      </c>
      <c r="J30" s="18">
        <v>91.406444495428502</v>
      </c>
      <c r="K30" s="10" t="s">
        <v>159</v>
      </c>
      <c r="L30" s="18">
        <v>100</v>
      </c>
      <c r="M30" s="10" t="s">
        <v>159</v>
      </c>
      <c r="N30" s="18">
        <v>96.980717901149603</v>
      </c>
      <c r="O30" s="10" t="s">
        <v>180</v>
      </c>
      <c r="P30" s="18">
        <v>89.0778773978315</v>
      </c>
      <c r="Q30" s="10" t="s">
        <v>159</v>
      </c>
    </row>
    <row r="31" spans="1:17" x14ac:dyDescent="0.2">
      <c r="A31" s="12" t="s">
        <v>200</v>
      </c>
      <c r="B31" s="18">
        <v>79.372463091346702</v>
      </c>
      <c r="C31" s="10" t="s">
        <v>159</v>
      </c>
      <c r="D31" s="18">
        <v>92.268970323965306</v>
      </c>
      <c r="E31" s="10" t="s">
        <v>159</v>
      </c>
      <c r="F31" s="18">
        <v>91.162177635170195</v>
      </c>
      <c r="G31" s="10" t="s">
        <v>159</v>
      </c>
      <c r="H31" s="18">
        <v>89.710468640895201</v>
      </c>
      <c r="I31" s="10" t="s">
        <v>180</v>
      </c>
      <c r="J31" s="18">
        <v>89.842919570095702</v>
      </c>
      <c r="K31" s="10" t="s">
        <v>159</v>
      </c>
      <c r="L31" s="18">
        <v>94.362238055696295</v>
      </c>
      <c r="M31" s="10" t="s">
        <v>159</v>
      </c>
      <c r="N31" s="18">
        <v>96.110989453785507</v>
      </c>
      <c r="O31" s="10" t="s">
        <v>180</v>
      </c>
      <c r="P31" s="18">
        <v>80.572450458222093</v>
      </c>
      <c r="Q31" s="10" t="s">
        <v>159</v>
      </c>
    </row>
    <row r="32" spans="1:17" x14ac:dyDescent="0.2">
      <c r="A32" s="15" t="s">
        <v>201</v>
      </c>
      <c r="B32" s="19">
        <v>77.943476380932495</v>
      </c>
      <c r="C32" s="14" t="s">
        <v>159</v>
      </c>
      <c r="D32" s="19">
        <v>92.031543079318197</v>
      </c>
      <c r="E32" s="14" t="s">
        <v>159</v>
      </c>
      <c r="F32" s="19">
        <v>93.193325719829801</v>
      </c>
      <c r="G32" s="14" t="s">
        <v>159</v>
      </c>
      <c r="H32" s="19">
        <v>90.807982099666006</v>
      </c>
      <c r="I32" s="14" t="s">
        <v>180</v>
      </c>
      <c r="J32" s="19">
        <v>89.617881163939501</v>
      </c>
      <c r="K32" s="14" t="s">
        <v>159</v>
      </c>
      <c r="L32" s="19">
        <v>86.254880544540001</v>
      </c>
      <c r="M32" s="14" t="s">
        <v>159</v>
      </c>
      <c r="N32" s="19">
        <v>95.362599633618103</v>
      </c>
      <c r="O32" s="14" t="s">
        <v>180</v>
      </c>
      <c r="P32" s="19">
        <v>76.190397179301002</v>
      </c>
      <c r="Q32" s="14" t="s">
        <v>159</v>
      </c>
    </row>
    <row r="34" spans="1:2" x14ac:dyDescent="0.2">
      <c r="A34" s="16" t="s">
        <v>202</v>
      </c>
      <c r="B34" s="16" t="s">
        <v>227</v>
      </c>
    </row>
    <row r="37" spans="1:2" x14ac:dyDescent="0.2">
      <c r="B37" s="16" t="s">
        <v>208</v>
      </c>
    </row>
    <row r="40" spans="1:2" x14ac:dyDescent="0.2">
      <c r="A40" s="17" t="str">
        <f>HYPERLINK("#'GAMING 14'!A2", "&lt;&lt;&lt; Previous table")</f>
        <v>&lt;&lt;&lt; Previous table</v>
      </c>
    </row>
    <row r="41" spans="1:2" x14ac:dyDescent="0.2">
      <c r="A41" s="17" t="str">
        <f>HYPERLINK("#'WAGERING 1'!A2", "&gt;&gt;&gt; Next table")</f>
        <v>&gt;&gt;&gt; Next table</v>
      </c>
    </row>
  </sheetData>
  <mergeCells count="11">
    <mergeCell ref="A2:Q2"/>
    <mergeCell ref="A3:Q3"/>
    <mergeCell ref="A6:Q6"/>
    <mergeCell ref="B5:C5"/>
    <mergeCell ref="D5:E5"/>
    <mergeCell ref="F5:G5"/>
    <mergeCell ref="H5:I5"/>
    <mergeCell ref="J5:K5"/>
    <mergeCell ref="L5:M5"/>
    <mergeCell ref="N5:O5"/>
    <mergeCell ref="P5:Q5"/>
  </mergeCells>
  <pageMargins left="0.7" right="0.7" top="0.75" bottom="0.75" header="0.3" footer="0.3"/>
  <pageSetup paperSize="9" orientation="portrait" horizontalDpi="300" verticalDpi="300"/>
</worksheet>
</file>

<file path=xl/worksheets/sheet10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B00-000000000000}">
  <dimension ref="A1:S51"/>
  <sheetViews>
    <sheetView workbookViewId="0"/>
  </sheetViews>
  <sheetFormatPr defaultColWidth="11.42578125" defaultRowHeight="12.75" x14ac:dyDescent="0.2"/>
  <cols>
    <col min="1" max="2" width="12.7109375" customWidth="1"/>
    <col min="3" max="3" width="4.42578125" customWidth="1"/>
    <col min="4" max="4" width="12.7109375" customWidth="1"/>
    <col min="5" max="5" width="4.42578125" customWidth="1"/>
    <col min="6" max="6" width="12.7109375" customWidth="1"/>
    <col min="7" max="7" width="4.42578125" customWidth="1"/>
    <col min="8" max="8" width="12.7109375" customWidth="1"/>
    <col min="9" max="9" width="4.42578125" customWidth="1"/>
    <col min="10" max="10" width="12.7109375" customWidth="1"/>
    <col min="11" max="11" width="4.42578125" customWidth="1"/>
    <col min="12" max="12" width="12.7109375" customWidth="1"/>
    <col min="13" max="13" width="4.42578125" customWidth="1"/>
    <col min="14" max="14" width="12.7109375" customWidth="1"/>
    <col min="15" max="15" width="4.42578125" customWidth="1"/>
    <col min="16" max="16" width="12.7109375" customWidth="1"/>
    <col min="17" max="17" width="4.42578125" customWidth="1"/>
    <col min="18" max="18" width="12.7109375" customWidth="1"/>
    <col min="19" max="19" width="4.42578125" customWidth="1"/>
  </cols>
  <sheetData>
    <row r="1" spans="1:19" x14ac:dyDescent="0.2">
      <c r="A1" s="8" t="str">
        <f>HYPERLINK("#'INDEX'!B111", "Link to index")</f>
        <v>Link to index</v>
      </c>
    </row>
    <row r="2" spans="1:19" ht="15.75" customHeight="1" x14ac:dyDescent="0.2">
      <c r="A2" s="25" t="s">
        <v>412</v>
      </c>
      <c r="B2" s="24"/>
      <c r="C2" s="24"/>
      <c r="D2" s="24"/>
      <c r="E2" s="24"/>
      <c r="F2" s="24"/>
      <c r="G2" s="24"/>
      <c r="H2" s="24"/>
      <c r="I2" s="24"/>
      <c r="J2" s="24"/>
      <c r="K2" s="24"/>
      <c r="L2" s="24"/>
      <c r="M2" s="24"/>
      <c r="N2" s="24"/>
      <c r="O2" s="24"/>
      <c r="P2" s="24"/>
      <c r="Q2" s="24"/>
      <c r="R2" s="24"/>
      <c r="S2" s="24"/>
    </row>
    <row r="3" spans="1:19" ht="15.75" customHeight="1" x14ac:dyDescent="0.2">
      <c r="A3" s="25" t="s">
        <v>129</v>
      </c>
      <c r="B3" s="24"/>
      <c r="C3" s="24"/>
      <c r="D3" s="24"/>
      <c r="E3" s="24"/>
      <c r="F3" s="24"/>
      <c r="G3" s="24"/>
      <c r="H3" s="24"/>
      <c r="I3" s="24"/>
      <c r="J3" s="24"/>
      <c r="K3" s="24"/>
      <c r="L3" s="24"/>
      <c r="M3" s="24"/>
      <c r="N3" s="24"/>
      <c r="O3" s="24"/>
      <c r="P3" s="24"/>
      <c r="Q3" s="24"/>
      <c r="R3" s="24"/>
      <c r="S3" s="24"/>
    </row>
    <row r="4" spans="1:19" ht="15.75" customHeight="1" x14ac:dyDescent="0.2"/>
    <row r="5" spans="1:19" ht="55.5" customHeight="1" x14ac:dyDescent="0.2">
      <c r="A5" s="11" t="s">
        <v>159</v>
      </c>
      <c r="B5" s="27" t="s">
        <v>160</v>
      </c>
      <c r="C5" s="27" t="s">
        <v>159</v>
      </c>
      <c r="D5" s="27" t="s">
        <v>161</v>
      </c>
      <c r="E5" s="27" t="s">
        <v>159</v>
      </c>
      <c r="F5" s="27" t="s">
        <v>162</v>
      </c>
      <c r="G5" s="27" t="s">
        <v>159</v>
      </c>
      <c r="H5" s="27" t="s">
        <v>163</v>
      </c>
      <c r="I5" s="27" t="s">
        <v>159</v>
      </c>
      <c r="J5" s="27" t="s">
        <v>164</v>
      </c>
      <c r="K5" s="27" t="s">
        <v>159</v>
      </c>
      <c r="L5" s="27" t="s">
        <v>165</v>
      </c>
      <c r="M5" s="27" t="s">
        <v>159</v>
      </c>
      <c r="N5" s="27" t="s">
        <v>166</v>
      </c>
      <c r="O5" s="27" t="s">
        <v>159</v>
      </c>
      <c r="P5" s="27" t="s">
        <v>167</v>
      </c>
      <c r="Q5" s="27" t="s">
        <v>159</v>
      </c>
      <c r="R5" s="27" t="s">
        <v>168</v>
      </c>
      <c r="S5" s="27" t="s">
        <v>159</v>
      </c>
    </row>
    <row r="6" spans="1:19" x14ac:dyDescent="0.2">
      <c r="A6" s="26" t="s">
        <v>169</v>
      </c>
      <c r="B6" s="26"/>
      <c r="C6" s="26"/>
      <c r="D6" s="26"/>
      <c r="E6" s="26"/>
      <c r="F6" s="26"/>
      <c r="G6" s="26"/>
      <c r="H6" s="26"/>
      <c r="I6" s="26"/>
      <c r="J6" s="26"/>
      <c r="K6" s="26"/>
      <c r="L6" s="26"/>
      <c r="M6" s="26"/>
      <c r="N6" s="26"/>
      <c r="O6" s="26"/>
      <c r="P6" s="26"/>
      <c r="Q6" s="26"/>
      <c r="R6" s="26"/>
      <c r="S6" s="26"/>
    </row>
    <row r="7" spans="1:19" x14ac:dyDescent="0.2">
      <c r="A7" s="12" t="s">
        <v>170</v>
      </c>
      <c r="B7" s="9">
        <v>155.28299999999999</v>
      </c>
      <c r="C7" s="10" t="s">
        <v>159</v>
      </c>
      <c r="D7" s="9">
        <v>4690.7960000000003</v>
      </c>
      <c r="E7" s="10" t="s">
        <v>159</v>
      </c>
      <c r="F7" s="9">
        <v>215.18799999999999</v>
      </c>
      <c r="G7" s="10" t="s">
        <v>159</v>
      </c>
      <c r="H7" s="9">
        <v>1762.8</v>
      </c>
      <c r="I7" s="10" t="s">
        <v>180</v>
      </c>
      <c r="J7" s="9">
        <v>643.904</v>
      </c>
      <c r="K7" s="10" t="s">
        <v>180</v>
      </c>
      <c r="L7" s="9">
        <v>287.96699999999998</v>
      </c>
      <c r="M7" s="10" t="s">
        <v>159</v>
      </c>
      <c r="N7" s="9">
        <v>2979.3310000000001</v>
      </c>
      <c r="O7" s="10" t="s">
        <v>159</v>
      </c>
      <c r="P7" s="9">
        <v>926.91399999999999</v>
      </c>
      <c r="Q7" s="10" t="s">
        <v>159</v>
      </c>
      <c r="R7" s="9">
        <v>11662.183000000001</v>
      </c>
      <c r="S7" s="10" t="s">
        <v>180</v>
      </c>
    </row>
    <row r="8" spans="1:19" x14ac:dyDescent="0.2">
      <c r="A8" s="12" t="s">
        <v>171</v>
      </c>
      <c r="B8" s="9">
        <v>208.04</v>
      </c>
      <c r="C8" s="10" t="s">
        <v>159</v>
      </c>
      <c r="D8" s="9">
        <v>4640.8059999999996</v>
      </c>
      <c r="E8" s="10" t="s">
        <v>159</v>
      </c>
      <c r="F8" s="9">
        <v>250.55500000000001</v>
      </c>
      <c r="G8" s="10" t="s">
        <v>159</v>
      </c>
      <c r="H8" s="9">
        <v>1746.4</v>
      </c>
      <c r="I8" s="10" t="s">
        <v>180</v>
      </c>
      <c r="J8" s="9">
        <v>662.58</v>
      </c>
      <c r="K8" s="10" t="s">
        <v>180</v>
      </c>
      <c r="L8" s="9">
        <v>262.23599999999999</v>
      </c>
      <c r="M8" s="10" t="s">
        <v>159</v>
      </c>
      <c r="N8" s="9">
        <v>2902.232</v>
      </c>
      <c r="O8" s="10" t="s">
        <v>159</v>
      </c>
      <c r="P8" s="9">
        <v>926.31</v>
      </c>
      <c r="Q8" s="10" t="s">
        <v>159</v>
      </c>
      <c r="R8" s="9">
        <v>11599.159</v>
      </c>
      <c r="S8" s="10" t="s">
        <v>180</v>
      </c>
    </row>
    <row r="9" spans="1:19" x14ac:dyDescent="0.2">
      <c r="A9" s="12" t="s">
        <v>172</v>
      </c>
      <c r="B9" s="9">
        <v>219.285</v>
      </c>
      <c r="C9" s="10" t="s">
        <v>159</v>
      </c>
      <c r="D9" s="9">
        <v>4614.7470000000003</v>
      </c>
      <c r="E9" s="10" t="s">
        <v>159</v>
      </c>
      <c r="F9" s="9">
        <v>314.483</v>
      </c>
      <c r="G9" s="10" t="s">
        <v>159</v>
      </c>
      <c r="H9" s="9">
        <v>1733.9</v>
      </c>
      <c r="I9" s="10" t="s">
        <v>180</v>
      </c>
      <c r="J9" s="9">
        <v>722.78099999999995</v>
      </c>
      <c r="K9" s="10" t="s">
        <v>180</v>
      </c>
      <c r="L9" s="9">
        <v>235.79499999999999</v>
      </c>
      <c r="M9" s="10" t="s">
        <v>159</v>
      </c>
      <c r="N9" s="9">
        <v>3015.0309999999999</v>
      </c>
      <c r="O9" s="10" t="s">
        <v>159</v>
      </c>
      <c r="P9" s="9">
        <v>995.45799999999997</v>
      </c>
      <c r="Q9" s="10" t="s">
        <v>159</v>
      </c>
      <c r="R9" s="9">
        <v>11851.48</v>
      </c>
      <c r="S9" s="10" t="s">
        <v>180</v>
      </c>
    </row>
    <row r="10" spans="1:19" x14ac:dyDescent="0.2">
      <c r="A10" s="12" t="s">
        <v>173</v>
      </c>
      <c r="B10" s="9">
        <v>239.48</v>
      </c>
      <c r="C10" s="10" t="s">
        <v>159</v>
      </c>
      <c r="D10" s="9">
        <v>4662.4539999999997</v>
      </c>
      <c r="E10" s="10" t="s">
        <v>159</v>
      </c>
      <c r="F10" s="9">
        <v>365.74900000000002</v>
      </c>
      <c r="G10" s="10" t="s">
        <v>159</v>
      </c>
      <c r="H10" s="9">
        <v>1764.327</v>
      </c>
      <c r="I10" s="10" t="s">
        <v>180</v>
      </c>
      <c r="J10" s="9">
        <v>741.21299999999997</v>
      </c>
      <c r="K10" s="10" t="s">
        <v>180</v>
      </c>
      <c r="L10" s="9">
        <v>231.203</v>
      </c>
      <c r="M10" s="10" t="s">
        <v>159</v>
      </c>
      <c r="N10" s="9">
        <v>3098.491</v>
      </c>
      <c r="O10" s="10" t="s">
        <v>159</v>
      </c>
      <c r="P10" s="9">
        <v>1048.028</v>
      </c>
      <c r="Q10" s="10" t="s">
        <v>159</v>
      </c>
      <c r="R10" s="9">
        <v>12150.945</v>
      </c>
      <c r="S10" s="10" t="s">
        <v>180</v>
      </c>
    </row>
    <row r="11" spans="1:19" x14ac:dyDescent="0.2">
      <c r="A11" s="12" t="s">
        <v>174</v>
      </c>
      <c r="B11" s="9">
        <v>297.30799999999999</v>
      </c>
      <c r="C11" s="10" t="s">
        <v>180</v>
      </c>
      <c r="D11" s="9">
        <v>4722.3469999999998</v>
      </c>
      <c r="E11" s="10" t="s">
        <v>159</v>
      </c>
      <c r="F11" s="9">
        <v>422.75200000000001</v>
      </c>
      <c r="G11" s="10" t="s">
        <v>159</v>
      </c>
      <c r="H11" s="9">
        <v>1738.7370000000001</v>
      </c>
      <c r="I11" s="10" t="s">
        <v>180</v>
      </c>
      <c r="J11" s="9">
        <v>745.34100000000001</v>
      </c>
      <c r="K11" s="10" t="s">
        <v>180</v>
      </c>
      <c r="L11" s="9">
        <v>218.029504</v>
      </c>
      <c r="M11" s="10" t="s">
        <v>159</v>
      </c>
      <c r="N11" s="9">
        <v>3102.212</v>
      </c>
      <c r="O11" s="10" t="s">
        <v>159</v>
      </c>
      <c r="P11" s="9">
        <v>1061.6600000000001</v>
      </c>
      <c r="Q11" s="10" t="s">
        <v>159</v>
      </c>
      <c r="R11" s="9">
        <v>12308.386504</v>
      </c>
      <c r="S11" s="10" t="s">
        <v>180</v>
      </c>
    </row>
    <row r="12" spans="1:19" x14ac:dyDescent="0.2">
      <c r="A12" s="12" t="s">
        <v>175</v>
      </c>
      <c r="B12" s="9">
        <v>477.15899999999999</v>
      </c>
      <c r="C12" s="10" t="s">
        <v>180</v>
      </c>
      <c r="D12" s="9">
        <v>4725.2820000000002</v>
      </c>
      <c r="E12" s="10" t="s">
        <v>180</v>
      </c>
      <c r="F12" s="9">
        <v>614.87599999999998</v>
      </c>
      <c r="G12" s="10" t="s">
        <v>159</v>
      </c>
      <c r="H12" s="9">
        <v>1569.0920000000001</v>
      </c>
      <c r="I12" s="10" t="s">
        <v>180</v>
      </c>
      <c r="J12" s="9">
        <v>783.93799999999999</v>
      </c>
      <c r="K12" s="10" t="s">
        <v>180</v>
      </c>
      <c r="L12" s="9">
        <v>232.55199999999999</v>
      </c>
      <c r="M12" s="10" t="s">
        <v>159</v>
      </c>
      <c r="N12" s="9">
        <v>3344.6260000000002</v>
      </c>
      <c r="O12" s="10" t="s">
        <v>159</v>
      </c>
      <c r="P12" s="9">
        <v>1078.5</v>
      </c>
      <c r="Q12" s="10" t="s">
        <v>159</v>
      </c>
      <c r="R12" s="9">
        <v>12826.025</v>
      </c>
      <c r="S12" s="10" t="s">
        <v>180</v>
      </c>
    </row>
    <row r="13" spans="1:19" x14ac:dyDescent="0.2">
      <c r="A13" s="12" t="s">
        <v>176</v>
      </c>
      <c r="B13" s="9">
        <v>641.62300000000005</v>
      </c>
      <c r="C13" s="10" t="s">
        <v>180</v>
      </c>
      <c r="D13" s="9">
        <v>5003.8500000000004</v>
      </c>
      <c r="E13" s="10" t="s">
        <v>180</v>
      </c>
      <c r="F13" s="9">
        <v>1134.3430000000001</v>
      </c>
      <c r="G13" s="10" t="s">
        <v>159</v>
      </c>
      <c r="H13" s="9">
        <v>1616.328</v>
      </c>
      <c r="I13" s="10" t="s">
        <v>180</v>
      </c>
      <c r="J13" s="9">
        <v>814.04100000000005</v>
      </c>
      <c r="K13" s="10" t="s">
        <v>180</v>
      </c>
      <c r="L13" s="9">
        <v>253.9462</v>
      </c>
      <c r="M13" s="10" t="s">
        <v>180</v>
      </c>
      <c r="N13" s="9">
        <v>3629.598</v>
      </c>
      <c r="O13" s="10" t="s">
        <v>159</v>
      </c>
      <c r="P13" s="9">
        <v>1090.3710000000001</v>
      </c>
      <c r="Q13" s="10" t="s">
        <v>159</v>
      </c>
      <c r="R13" s="9">
        <v>14184.100200000001</v>
      </c>
      <c r="S13" s="10" t="s">
        <v>180</v>
      </c>
    </row>
    <row r="14" spans="1:19" x14ac:dyDescent="0.2">
      <c r="A14" s="12" t="s">
        <v>177</v>
      </c>
      <c r="B14" s="9">
        <v>775.01199999999994</v>
      </c>
      <c r="C14" s="10" t="s">
        <v>180</v>
      </c>
      <c r="D14" s="9">
        <v>5298.0320000000002</v>
      </c>
      <c r="E14" s="10" t="s">
        <v>180</v>
      </c>
      <c r="F14" s="9">
        <v>1550.4949999999999</v>
      </c>
      <c r="G14" s="10" t="s">
        <v>159</v>
      </c>
      <c r="H14" s="9">
        <v>1716.636</v>
      </c>
      <c r="I14" s="10" t="s">
        <v>180</v>
      </c>
      <c r="J14" s="9">
        <v>798.57100000000003</v>
      </c>
      <c r="K14" s="10" t="s">
        <v>180</v>
      </c>
      <c r="L14" s="9">
        <v>281.14600000000002</v>
      </c>
      <c r="M14" s="10" t="s">
        <v>180</v>
      </c>
      <c r="N14" s="9">
        <v>3846.605</v>
      </c>
      <c r="O14" s="10" t="s">
        <v>159</v>
      </c>
      <c r="P14" s="9">
        <v>1164.498</v>
      </c>
      <c r="Q14" s="10" t="s">
        <v>159</v>
      </c>
      <c r="R14" s="9">
        <v>15430.995000000001</v>
      </c>
      <c r="S14" s="10" t="s">
        <v>180</v>
      </c>
    </row>
    <row r="15" spans="1:19" x14ac:dyDescent="0.2">
      <c r="A15" s="12" t="s">
        <v>181</v>
      </c>
      <c r="B15" s="9">
        <v>447.238</v>
      </c>
      <c r="C15" s="10" t="s">
        <v>180</v>
      </c>
      <c r="D15" s="9">
        <v>5643.06</v>
      </c>
      <c r="E15" s="10" t="s">
        <v>159</v>
      </c>
      <c r="F15" s="9">
        <v>1843.3330000000001</v>
      </c>
      <c r="G15" s="10" t="s">
        <v>159</v>
      </c>
      <c r="H15" s="9">
        <v>1855.3879999999999</v>
      </c>
      <c r="I15" s="10" t="s">
        <v>180</v>
      </c>
      <c r="J15" s="9">
        <v>824.476</v>
      </c>
      <c r="K15" s="10" t="s">
        <v>180</v>
      </c>
      <c r="L15" s="9">
        <v>292.73700000000002</v>
      </c>
      <c r="M15" s="10" t="s">
        <v>180</v>
      </c>
      <c r="N15" s="9">
        <v>4017.5079999999998</v>
      </c>
      <c r="O15" s="10" t="s">
        <v>159</v>
      </c>
      <c r="P15" s="9">
        <v>1249.0609999999999</v>
      </c>
      <c r="Q15" s="10" t="s">
        <v>159</v>
      </c>
      <c r="R15" s="9">
        <v>16172.800999999999</v>
      </c>
      <c r="S15" s="10" t="s">
        <v>180</v>
      </c>
    </row>
    <row r="16" spans="1:19" x14ac:dyDescent="0.2">
      <c r="A16" s="12" t="s">
        <v>182</v>
      </c>
      <c r="B16" s="9">
        <v>439.13499999999999</v>
      </c>
      <c r="C16" s="10" t="s">
        <v>180</v>
      </c>
      <c r="D16" s="9">
        <v>5743.6239999999998</v>
      </c>
      <c r="E16" s="10" t="s">
        <v>159</v>
      </c>
      <c r="F16" s="9">
        <v>2311.3690000000001</v>
      </c>
      <c r="G16" s="10" t="s">
        <v>159</v>
      </c>
      <c r="H16" s="9">
        <v>1964.079</v>
      </c>
      <c r="I16" s="10" t="s">
        <v>180</v>
      </c>
      <c r="J16" s="9">
        <v>903.41099999999994</v>
      </c>
      <c r="K16" s="10" t="s">
        <v>180</v>
      </c>
      <c r="L16" s="9">
        <v>307.11399999999998</v>
      </c>
      <c r="M16" s="10" t="s">
        <v>180</v>
      </c>
      <c r="N16" s="9">
        <v>4188.1149999999998</v>
      </c>
      <c r="O16" s="10" t="s">
        <v>159</v>
      </c>
      <c r="P16" s="9">
        <v>1394.414</v>
      </c>
      <c r="Q16" s="10" t="s">
        <v>159</v>
      </c>
      <c r="R16" s="9">
        <v>17251.260999999999</v>
      </c>
      <c r="S16" s="10" t="s">
        <v>180</v>
      </c>
    </row>
    <row r="17" spans="1:19" x14ac:dyDescent="0.2">
      <c r="A17" s="12" t="s">
        <v>183</v>
      </c>
      <c r="B17" s="9">
        <v>365.19400000000002</v>
      </c>
      <c r="C17" s="10" t="s">
        <v>180</v>
      </c>
      <c r="D17" s="9">
        <v>5662.2039999999997</v>
      </c>
      <c r="E17" s="10" t="s">
        <v>159</v>
      </c>
      <c r="F17" s="9">
        <v>2637.84303</v>
      </c>
      <c r="G17" s="10" t="s">
        <v>159</v>
      </c>
      <c r="H17" s="9">
        <v>2002.1507056999999</v>
      </c>
      <c r="I17" s="10" t="s">
        <v>180</v>
      </c>
      <c r="J17" s="9">
        <v>818.07600000000002</v>
      </c>
      <c r="K17" s="10" t="s">
        <v>180</v>
      </c>
      <c r="L17" s="9">
        <v>325.52199999999999</v>
      </c>
      <c r="M17" s="10" t="s">
        <v>180</v>
      </c>
      <c r="N17" s="9">
        <v>4284.4859999999999</v>
      </c>
      <c r="O17" s="10" t="s">
        <v>159</v>
      </c>
      <c r="P17" s="9">
        <v>1503.413</v>
      </c>
      <c r="Q17" s="10" t="s">
        <v>159</v>
      </c>
      <c r="R17" s="9">
        <v>17598.888735699999</v>
      </c>
      <c r="S17" s="10" t="s">
        <v>180</v>
      </c>
    </row>
    <row r="18" spans="1:19" x14ac:dyDescent="0.2">
      <c r="A18" s="12" t="s">
        <v>184</v>
      </c>
      <c r="B18" s="9">
        <v>279.88400000000001</v>
      </c>
      <c r="C18" s="10" t="s">
        <v>180</v>
      </c>
      <c r="D18" s="9">
        <v>5808.8710000000001</v>
      </c>
      <c r="E18" s="10" t="s">
        <v>159</v>
      </c>
      <c r="F18" s="9">
        <v>3768.6260000000002</v>
      </c>
      <c r="G18" s="10" t="s">
        <v>159</v>
      </c>
      <c r="H18" s="9">
        <v>2152.194</v>
      </c>
      <c r="I18" s="10" t="s">
        <v>180</v>
      </c>
      <c r="J18" s="9">
        <v>862.10299999999995</v>
      </c>
      <c r="K18" s="10" t="s">
        <v>180</v>
      </c>
      <c r="L18" s="9">
        <v>390.24099999999999</v>
      </c>
      <c r="M18" s="10" t="s">
        <v>180</v>
      </c>
      <c r="N18" s="9">
        <v>4554.3450000000003</v>
      </c>
      <c r="O18" s="10" t="s">
        <v>159</v>
      </c>
      <c r="P18" s="9">
        <v>1665.2529999999999</v>
      </c>
      <c r="Q18" s="10" t="s">
        <v>159</v>
      </c>
      <c r="R18" s="9">
        <v>19481.517</v>
      </c>
      <c r="S18" s="10" t="s">
        <v>180</v>
      </c>
    </row>
    <row r="19" spans="1:19" x14ac:dyDescent="0.2">
      <c r="A19" s="12" t="s">
        <v>185</v>
      </c>
      <c r="B19" s="9">
        <v>303.22500000000002</v>
      </c>
      <c r="C19" s="10" t="s">
        <v>180</v>
      </c>
      <c r="D19" s="9">
        <v>5624.9939999999997</v>
      </c>
      <c r="E19" s="10" t="s">
        <v>159</v>
      </c>
      <c r="F19" s="9">
        <v>4276.4319999999998</v>
      </c>
      <c r="G19" s="10" t="s">
        <v>159</v>
      </c>
      <c r="H19" s="9">
        <v>2175.7900758300002</v>
      </c>
      <c r="I19" s="10" t="s">
        <v>180</v>
      </c>
      <c r="J19" s="9">
        <v>822.65300000000002</v>
      </c>
      <c r="K19" s="10" t="s">
        <v>180</v>
      </c>
      <c r="L19" s="9">
        <v>501.65699999999998</v>
      </c>
      <c r="M19" s="10" t="s">
        <v>180</v>
      </c>
      <c r="N19" s="9">
        <v>4445.5510000000004</v>
      </c>
      <c r="O19" s="10" t="s">
        <v>180</v>
      </c>
      <c r="P19" s="9">
        <v>1706.0740000000001</v>
      </c>
      <c r="Q19" s="10" t="s">
        <v>159</v>
      </c>
      <c r="R19" s="9">
        <v>19856.376075830001</v>
      </c>
      <c r="S19" s="10" t="s">
        <v>180</v>
      </c>
    </row>
    <row r="20" spans="1:19" x14ac:dyDescent="0.2">
      <c r="A20" s="12" t="s">
        <v>187</v>
      </c>
      <c r="B20" s="9">
        <v>272.43200000000002</v>
      </c>
      <c r="C20" s="10" t="s">
        <v>180</v>
      </c>
      <c r="D20" s="9">
        <v>5997.3329999999996</v>
      </c>
      <c r="E20" s="10" t="s">
        <v>159</v>
      </c>
      <c r="F20" s="9">
        <v>4852.0870000000004</v>
      </c>
      <c r="G20" s="10" t="s">
        <v>159</v>
      </c>
      <c r="H20" s="9">
        <v>2356.0100000000002</v>
      </c>
      <c r="I20" s="10" t="s">
        <v>180</v>
      </c>
      <c r="J20" s="9">
        <v>871.27599999999995</v>
      </c>
      <c r="K20" s="10" t="s">
        <v>180</v>
      </c>
      <c r="L20" s="9">
        <v>751.17100000000005</v>
      </c>
      <c r="M20" s="10" t="s">
        <v>180</v>
      </c>
      <c r="N20" s="9">
        <v>4916.3779999999997</v>
      </c>
      <c r="O20" s="10" t="s">
        <v>159</v>
      </c>
      <c r="P20" s="9">
        <v>1792.5472508600001</v>
      </c>
      <c r="Q20" s="10" t="s">
        <v>159</v>
      </c>
      <c r="R20" s="9">
        <v>21809.234250860001</v>
      </c>
      <c r="S20" s="10" t="s">
        <v>180</v>
      </c>
    </row>
    <row r="21" spans="1:19" x14ac:dyDescent="0.2">
      <c r="A21" s="12" t="s">
        <v>188</v>
      </c>
      <c r="B21" s="9">
        <v>279.065</v>
      </c>
      <c r="C21" s="10" t="s">
        <v>180</v>
      </c>
      <c r="D21" s="9">
        <v>6124.4449999999997</v>
      </c>
      <c r="E21" s="10" t="s">
        <v>159</v>
      </c>
      <c r="F21" s="9">
        <v>5353.419973</v>
      </c>
      <c r="G21" s="10" t="s">
        <v>159</v>
      </c>
      <c r="H21" s="9">
        <v>2364.0659999999998</v>
      </c>
      <c r="I21" s="10" t="s">
        <v>180</v>
      </c>
      <c r="J21" s="9">
        <v>878.36599999999999</v>
      </c>
      <c r="K21" s="10" t="s">
        <v>180</v>
      </c>
      <c r="L21" s="9">
        <v>760.39700000000005</v>
      </c>
      <c r="M21" s="10" t="s">
        <v>180</v>
      </c>
      <c r="N21" s="9">
        <v>4979.9557859500001</v>
      </c>
      <c r="O21" s="10" t="s">
        <v>159</v>
      </c>
      <c r="P21" s="9">
        <v>1714.241</v>
      </c>
      <c r="Q21" s="10" t="s">
        <v>159</v>
      </c>
      <c r="R21" s="9">
        <v>22453.95575895</v>
      </c>
      <c r="S21" s="10" t="s">
        <v>180</v>
      </c>
    </row>
    <row r="22" spans="1:19" x14ac:dyDescent="0.2">
      <c r="A22" s="12" t="s">
        <v>189</v>
      </c>
      <c r="B22" s="9">
        <v>292.79399999999998</v>
      </c>
      <c r="C22" s="10" t="s">
        <v>180</v>
      </c>
      <c r="D22" s="9">
        <v>6147.8789999999999</v>
      </c>
      <c r="E22" s="10" t="s">
        <v>159</v>
      </c>
      <c r="F22" s="9">
        <v>5677.8986349999996</v>
      </c>
      <c r="G22" s="10" t="s">
        <v>159</v>
      </c>
      <c r="H22" s="9">
        <v>2386.36</v>
      </c>
      <c r="I22" s="10" t="s">
        <v>180</v>
      </c>
      <c r="J22" s="9">
        <v>906.50800000000004</v>
      </c>
      <c r="K22" s="10" t="s">
        <v>180</v>
      </c>
      <c r="L22" s="9">
        <v>964.46100000000001</v>
      </c>
      <c r="M22" s="10" t="s">
        <v>180</v>
      </c>
      <c r="N22" s="9">
        <v>5000.7619999999997</v>
      </c>
      <c r="O22" s="10" t="s">
        <v>180</v>
      </c>
      <c r="P22" s="9">
        <v>1872.1790000000001</v>
      </c>
      <c r="Q22" s="10" t="s">
        <v>159</v>
      </c>
      <c r="R22" s="9">
        <v>23248.841635000001</v>
      </c>
      <c r="S22" s="10" t="s">
        <v>180</v>
      </c>
    </row>
    <row r="23" spans="1:19" x14ac:dyDescent="0.2">
      <c r="A23" s="12" t="s">
        <v>190</v>
      </c>
      <c r="B23" s="9">
        <v>180.63399999999999</v>
      </c>
      <c r="C23" s="10" t="s">
        <v>180</v>
      </c>
      <c r="D23" s="9">
        <v>6595.933</v>
      </c>
      <c r="E23" s="10" t="s">
        <v>159</v>
      </c>
      <c r="F23" s="9">
        <v>5868.9658799999997</v>
      </c>
      <c r="G23" s="10" t="s">
        <v>159</v>
      </c>
      <c r="H23" s="9">
        <v>2406.6590000000001</v>
      </c>
      <c r="I23" s="10" t="s">
        <v>180</v>
      </c>
      <c r="J23" s="9">
        <v>867.447</v>
      </c>
      <c r="K23" s="10" t="s">
        <v>180</v>
      </c>
      <c r="L23" s="9">
        <v>940.21600000000001</v>
      </c>
      <c r="M23" s="10" t="s">
        <v>180</v>
      </c>
      <c r="N23" s="9">
        <v>5055.7460000000001</v>
      </c>
      <c r="O23" s="10" t="s">
        <v>180</v>
      </c>
      <c r="P23" s="9">
        <v>2071.0619999999999</v>
      </c>
      <c r="Q23" s="10" t="s">
        <v>159</v>
      </c>
      <c r="R23" s="9">
        <v>23986.66288</v>
      </c>
      <c r="S23" s="10" t="s">
        <v>180</v>
      </c>
    </row>
    <row r="24" spans="1:19" x14ac:dyDescent="0.2">
      <c r="A24" s="12" t="s">
        <v>191</v>
      </c>
      <c r="B24" s="9">
        <v>172.75399999999999</v>
      </c>
      <c r="C24" s="10" t="s">
        <v>180</v>
      </c>
      <c r="D24" s="9">
        <v>6435.3590000000004</v>
      </c>
      <c r="E24" s="10" t="s">
        <v>180</v>
      </c>
      <c r="F24" s="9">
        <v>7295.1877599999998</v>
      </c>
      <c r="G24" s="10" t="s">
        <v>159</v>
      </c>
      <c r="H24" s="9">
        <v>2351.06</v>
      </c>
      <c r="I24" s="10" t="s">
        <v>180</v>
      </c>
      <c r="J24" s="9">
        <v>760.38400000000001</v>
      </c>
      <c r="K24" s="10" t="s">
        <v>180</v>
      </c>
      <c r="L24" s="9">
        <v>226.08367000000001</v>
      </c>
      <c r="M24" s="10" t="s">
        <v>180</v>
      </c>
      <c r="N24" s="9">
        <v>4590.0050000000001</v>
      </c>
      <c r="O24" s="10" t="s">
        <v>180</v>
      </c>
      <c r="P24" s="9">
        <v>2153.944</v>
      </c>
      <c r="Q24" s="10" t="s">
        <v>159</v>
      </c>
      <c r="R24" s="9">
        <v>23984.777429999998</v>
      </c>
      <c r="S24" s="10" t="s">
        <v>180</v>
      </c>
    </row>
    <row r="25" spans="1:19" x14ac:dyDescent="0.2">
      <c r="A25" s="12" t="s">
        <v>192</v>
      </c>
      <c r="B25" s="9">
        <v>174.006</v>
      </c>
      <c r="C25" s="10" t="s">
        <v>180</v>
      </c>
      <c r="D25" s="9">
        <v>7090.6450000000004</v>
      </c>
      <c r="E25" s="10" t="s">
        <v>159</v>
      </c>
      <c r="F25" s="9">
        <v>8623.5692049999998</v>
      </c>
      <c r="G25" s="10" t="s">
        <v>159</v>
      </c>
      <c r="H25" s="9">
        <v>2310.69</v>
      </c>
      <c r="I25" s="10" t="s">
        <v>180</v>
      </c>
      <c r="J25" s="9">
        <v>722.88499999999999</v>
      </c>
      <c r="K25" s="10" t="s">
        <v>180</v>
      </c>
      <c r="L25" s="9">
        <v>332.06799999999998</v>
      </c>
      <c r="M25" s="10" t="s">
        <v>180</v>
      </c>
      <c r="N25" s="9">
        <v>4493.4012997</v>
      </c>
      <c r="O25" s="10" t="s">
        <v>180</v>
      </c>
      <c r="P25" s="9">
        <v>2232.6129999999998</v>
      </c>
      <c r="Q25" s="10" t="s">
        <v>159</v>
      </c>
      <c r="R25" s="9">
        <v>25979.877504700002</v>
      </c>
      <c r="S25" s="10" t="s">
        <v>180</v>
      </c>
    </row>
    <row r="26" spans="1:19" x14ac:dyDescent="0.2">
      <c r="A26" s="12" t="s">
        <v>193</v>
      </c>
      <c r="B26" s="9">
        <v>168.536</v>
      </c>
      <c r="C26" s="10" t="s">
        <v>180</v>
      </c>
      <c r="D26" s="9">
        <v>7298.2790000000005</v>
      </c>
      <c r="E26" s="10" t="s">
        <v>159</v>
      </c>
      <c r="F26" s="9">
        <v>9734.2952150000001</v>
      </c>
      <c r="G26" s="10" t="s">
        <v>159</v>
      </c>
      <c r="H26" s="9">
        <v>2222.366</v>
      </c>
      <c r="I26" s="10" t="s">
        <v>180</v>
      </c>
      <c r="J26" s="9">
        <v>742.49300000000005</v>
      </c>
      <c r="K26" s="10" t="s">
        <v>180</v>
      </c>
      <c r="L26" s="9">
        <v>381.29300000000001</v>
      </c>
      <c r="M26" s="10" t="s">
        <v>180</v>
      </c>
      <c r="N26" s="9">
        <v>4662.3819999999996</v>
      </c>
      <c r="O26" s="10" t="s">
        <v>180</v>
      </c>
      <c r="P26" s="9">
        <v>2180.183</v>
      </c>
      <c r="Q26" s="10" t="s">
        <v>159</v>
      </c>
      <c r="R26" s="9">
        <v>27389.827215000001</v>
      </c>
      <c r="S26" s="10" t="s">
        <v>180</v>
      </c>
    </row>
    <row r="27" spans="1:19" x14ac:dyDescent="0.2">
      <c r="A27" s="12" t="s">
        <v>195</v>
      </c>
      <c r="B27" s="9">
        <v>145.136</v>
      </c>
      <c r="C27" s="10" t="s">
        <v>180</v>
      </c>
      <c r="D27" s="9">
        <v>7553.3760000000002</v>
      </c>
      <c r="E27" s="10" t="s">
        <v>180</v>
      </c>
      <c r="F27" s="9">
        <v>12834.82214</v>
      </c>
      <c r="G27" s="10" t="s">
        <v>159</v>
      </c>
      <c r="H27" s="9">
        <v>2357.0709999999999</v>
      </c>
      <c r="I27" s="10" t="s">
        <v>180</v>
      </c>
      <c r="J27" s="9">
        <v>752.88499999999999</v>
      </c>
      <c r="K27" s="10" t="s">
        <v>180</v>
      </c>
      <c r="L27" s="9">
        <v>448.99900000000002</v>
      </c>
      <c r="M27" s="10" t="s">
        <v>180</v>
      </c>
      <c r="N27" s="9">
        <v>4633.723</v>
      </c>
      <c r="O27" s="10" t="s">
        <v>180</v>
      </c>
      <c r="P27" s="9">
        <v>2147.4769999999999</v>
      </c>
      <c r="Q27" s="10" t="s">
        <v>159</v>
      </c>
      <c r="R27" s="9">
        <v>30873.489140000001</v>
      </c>
      <c r="S27" s="10" t="s">
        <v>180</v>
      </c>
    </row>
    <row r="28" spans="1:19" x14ac:dyDescent="0.2">
      <c r="A28" s="12" t="s">
        <v>196</v>
      </c>
      <c r="B28" s="9">
        <v>162.554</v>
      </c>
      <c r="C28" s="10" t="s">
        <v>180</v>
      </c>
      <c r="D28" s="9">
        <v>7502.1</v>
      </c>
      <c r="E28" s="10" t="s">
        <v>180</v>
      </c>
      <c r="F28" s="9">
        <v>16206.315919999999</v>
      </c>
      <c r="G28" s="10" t="s">
        <v>159</v>
      </c>
      <c r="H28" s="9">
        <v>2188.5589539399998</v>
      </c>
      <c r="I28" s="10" t="s">
        <v>180</v>
      </c>
      <c r="J28" s="9">
        <v>723.57502559</v>
      </c>
      <c r="K28" s="10" t="s">
        <v>180</v>
      </c>
      <c r="L28" s="9">
        <v>435.05281979</v>
      </c>
      <c r="M28" s="10" t="s">
        <v>180</v>
      </c>
      <c r="N28" s="9">
        <v>4723.96</v>
      </c>
      <c r="O28" s="10" t="s">
        <v>180</v>
      </c>
      <c r="P28" s="9">
        <v>2040.5994085</v>
      </c>
      <c r="Q28" s="10" t="s">
        <v>159</v>
      </c>
      <c r="R28" s="9">
        <v>33982.71612782</v>
      </c>
      <c r="S28" s="10" t="s">
        <v>180</v>
      </c>
    </row>
    <row r="29" spans="1:19" x14ac:dyDescent="0.2">
      <c r="A29" s="12" t="s">
        <v>198</v>
      </c>
      <c r="B29" s="9">
        <v>176.167</v>
      </c>
      <c r="C29" s="10" t="s">
        <v>180</v>
      </c>
      <c r="D29" s="9">
        <v>7673.8</v>
      </c>
      <c r="E29" s="10" t="s">
        <v>180</v>
      </c>
      <c r="F29" s="9">
        <v>24905.266</v>
      </c>
      <c r="G29" s="10" t="s">
        <v>179</v>
      </c>
      <c r="H29" s="9">
        <v>2184.3072934500001</v>
      </c>
      <c r="I29" s="10" t="s">
        <v>180</v>
      </c>
      <c r="J29" s="9">
        <v>709.04398942</v>
      </c>
      <c r="K29" s="10" t="s">
        <v>180</v>
      </c>
      <c r="L29" s="9">
        <v>448.6365323</v>
      </c>
      <c r="M29" s="10" t="s">
        <v>180</v>
      </c>
      <c r="N29" s="9">
        <v>4852.1495459600001</v>
      </c>
      <c r="O29" s="10" t="s">
        <v>180</v>
      </c>
      <c r="P29" s="9">
        <v>2079.6370000000002</v>
      </c>
      <c r="Q29" s="10" t="s">
        <v>159</v>
      </c>
      <c r="R29" s="9">
        <v>43029.007361130003</v>
      </c>
      <c r="S29" s="10" t="s">
        <v>180</v>
      </c>
    </row>
    <row r="30" spans="1:19" x14ac:dyDescent="0.2">
      <c r="A30" s="12" t="s">
        <v>199</v>
      </c>
      <c r="B30" s="9">
        <v>192.40199999999999</v>
      </c>
      <c r="C30" s="10" t="s">
        <v>180</v>
      </c>
      <c r="D30" s="9">
        <v>8101.6049999999996</v>
      </c>
      <c r="E30" s="10" t="s">
        <v>180</v>
      </c>
      <c r="F30" s="9">
        <v>27961.178</v>
      </c>
      <c r="G30" s="10" t="s">
        <v>159</v>
      </c>
      <c r="H30" s="9">
        <v>2012.9518019</v>
      </c>
      <c r="I30" s="10" t="s">
        <v>180</v>
      </c>
      <c r="J30" s="9">
        <v>660.03617115999998</v>
      </c>
      <c r="K30" s="10" t="s">
        <v>180</v>
      </c>
      <c r="L30" s="9">
        <v>358.62051516000002</v>
      </c>
      <c r="M30" s="10" t="s">
        <v>180</v>
      </c>
      <c r="N30" s="9">
        <v>4889.875</v>
      </c>
      <c r="O30" s="10" t="s">
        <v>413</v>
      </c>
      <c r="P30" s="9">
        <v>2014.7280000000001</v>
      </c>
      <c r="Q30" s="10" t="s">
        <v>159</v>
      </c>
      <c r="R30" s="9">
        <v>46191.396488220002</v>
      </c>
      <c r="S30" s="10" t="s">
        <v>180</v>
      </c>
    </row>
    <row r="31" spans="1:19" x14ac:dyDescent="0.2">
      <c r="A31" s="12" t="s">
        <v>200</v>
      </c>
      <c r="B31" s="9">
        <v>581.98</v>
      </c>
      <c r="C31" s="10" t="s">
        <v>159</v>
      </c>
      <c r="D31" s="9">
        <v>7395.8339999999998</v>
      </c>
      <c r="E31" s="10" t="s">
        <v>225</v>
      </c>
      <c r="F31" s="9">
        <v>251.71811700000001</v>
      </c>
      <c r="G31" s="10" t="s">
        <v>197</v>
      </c>
      <c r="H31" s="9">
        <v>5852.4679999999998</v>
      </c>
      <c r="I31" s="10" t="s">
        <v>159</v>
      </c>
      <c r="J31" s="9">
        <v>521.68799999999999</v>
      </c>
      <c r="K31" s="10" t="s">
        <v>226</v>
      </c>
      <c r="L31" s="9">
        <v>244.827</v>
      </c>
      <c r="M31" s="10" t="s">
        <v>159</v>
      </c>
      <c r="N31" s="9">
        <v>4174.8328336183404</v>
      </c>
      <c r="O31" s="10" t="s">
        <v>252</v>
      </c>
      <c r="P31" s="9">
        <v>3494.723</v>
      </c>
      <c r="Q31" s="10" t="s">
        <v>159</v>
      </c>
      <c r="R31" s="9">
        <v>22518.070950618301</v>
      </c>
      <c r="S31" s="10" t="s">
        <v>159</v>
      </c>
    </row>
    <row r="32" spans="1:19" x14ac:dyDescent="0.2">
      <c r="A32" s="15" t="s">
        <v>201</v>
      </c>
      <c r="B32" s="13">
        <v>730.096</v>
      </c>
      <c r="C32" s="14" t="s">
        <v>159</v>
      </c>
      <c r="D32" s="13">
        <v>7263.232</v>
      </c>
      <c r="E32" s="14" t="s">
        <v>414</v>
      </c>
      <c r="F32" s="13">
        <v>452.44283269664402</v>
      </c>
      <c r="G32" s="14" t="s">
        <v>159</v>
      </c>
      <c r="H32" s="13">
        <v>7801.6239999999998</v>
      </c>
      <c r="I32" s="14" t="s">
        <v>159</v>
      </c>
      <c r="J32" s="13">
        <v>638.61800000000005</v>
      </c>
      <c r="K32" s="14" t="s">
        <v>159</v>
      </c>
      <c r="L32" s="13">
        <v>261.572</v>
      </c>
      <c r="M32" s="14" t="s">
        <v>254</v>
      </c>
      <c r="N32" s="13">
        <v>4407.1344871952297</v>
      </c>
      <c r="O32" s="14" t="s">
        <v>255</v>
      </c>
      <c r="P32" s="13">
        <v>4840.5940000000001</v>
      </c>
      <c r="Q32" s="14" t="s">
        <v>159</v>
      </c>
      <c r="R32" s="13">
        <v>26395.313319891899</v>
      </c>
      <c r="S32" s="14" t="s">
        <v>180</v>
      </c>
    </row>
    <row r="34" spans="1:2" x14ac:dyDescent="0.2">
      <c r="A34" s="16" t="s">
        <v>202</v>
      </c>
      <c r="B34" s="16" t="s">
        <v>203</v>
      </c>
    </row>
    <row r="36" spans="1:2" x14ac:dyDescent="0.2">
      <c r="B36" s="16" t="s">
        <v>415</v>
      </c>
    </row>
    <row r="37" spans="1:2" x14ac:dyDescent="0.2">
      <c r="B37" s="16" t="s">
        <v>416</v>
      </c>
    </row>
    <row r="38" spans="1:2" x14ac:dyDescent="0.2">
      <c r="B38" s="16" t="s">
        <v>417</v>
      </c>
    </row>
    <row r="39" spans="1:2" x14ac:dyDescent="0.2">
      <c r="B39" s="16" t="s">
        <v>418</v>
      </c>
    </row>
    <row r="40" spans="1:2" x14ac:dyDescent="0.2">
      <c r="B40" s="16" t="s">
        <v>419</v>
      </c>
    </row>
    <row r="41" spans="1:2" x14ac:dyDescent="0.2">
      <c r="B41" s="16" t="s">
        <v>420</v>
      </c>
    </row>
    <row r="42" spans="1:2" x14ac:dyDescent="0.2">
      <c r="B42" s="16" t="s">
        <v>421</v>
      </c>
    </row>
    <row r="43" spans="1:2" x14ac:dyDescent="0.2">
      <c r="B43" s="16" t="s">
        <v>422</v>
      </c>
    </row>
    <row r="44" spans="1:2" x14ac:dyDescent="0.2">
      <c r="B44" s="16" t="s">
        <v>423</v>
      </c>
    </row>
    <row r="45" spans="1:2" x14ac:dyDescent="0.2">
      <c r="B45" s="16" t="s">
        <v>424</v>
      </c>
    </row>
    <row r="47" spans="1:2" x14ac:dyDescent="0.2">
      <c r="B47" s="16" t="s">
        <v>208</v>
      </c>
    </row>
    <row r="50" spans="1:1" x14ac:dyDescent="0.2">
      <c r="A50" s="17" t="str">
        <f>HYPERLINK("#'GAMING 15'!A2", "&lt;&lt;&lt; Previous table")</f>
        <v>&lt;&lt;&lt; Previous table</v>
      </c>
    </row>
    <row r="51" spans="1:1" x14ac:dyDescent="0.2">
      <c r="A51" s="17" t="str">
        <f>HYPERLINK("#'WAGERING 2'!A2", "&gt;&gt;&gt; Next table")</f>
        <v>&gt;&gt;&gt; Next table</v>
      </c>
    </row>
  </sheetData>
  <mergeCells count="12">
    <mergeCell ref="A2:S2"/>
    <mergeCell ref="A3:S3"/>
    <mergeCell ref="A6:S6"/>
    <mergeCell ref="B5:C5"/>
    <mergeCell ref="D5:E5"/>
    <mergeCell ref="F5:G5"/>
    <mergeCell ref="H5:I5"/>
    <mergeCell ref="J5:K5"/>
    <mergeCell ref="L5:M5"/>
    <mergeCell ref="N5:O5"/>
    <mergeCell ref="P5:Q5"/>
    <mergeCell ref="R5:S5"/>
  </mergeCells>
  <pageMargins left="0.7" right="0.7" top="0.75" bottom="0.75" header="0.3" footer="0.3"/>
  <pageSetup paperSize="9" orientation="portrait" horizontalDpi="300" verticalDpi="300"/>
</worksheet>
</file>

<file path=xl/worksheets/sheet10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C00-000000000000}">
  <dimension ref="A1:S51"/>
  <sheetViews>
    <sheetView workbookViewId="0"/>
  </sheetViews>
  <sheetFormatPr defaultColWidth="11.42578125" defaultRowHeight="12.75" x14ac:dyDescent="0.2"/>
  <cols>
    <col min="1" max="2" width="12.7109375" customWidth="1"/>
    <col min="3" max="3" width="4.42578125" customWidth="1"/>
    <col min="4" max="4" width="12.7109375" customWidth="1"/>
    <col min="5" max="5" width="4.42578125" customWidth="1"/>
    <col min="6" max="6" width="12.7109375" customWidth="1"/>
    <col min="7" max="7" width="4.42578125" customWidth="1"/>
    <col min="8" max="8" width="12.7109375" customWidth="1"/>
    <col min="9" max="9" width="4.42578125" customWidth="1"/>
    <col min="10" max="10" width="12.7109375" customWidth="1"/>
    <col min="11" max="11" width="4.42578125" customWidth="1"/>
    <col min="12" max="12" width="12.7109375" customWidth="1"/>
    <col min="13" max="13" width="4.42578125" customWidth="1"/>
    <col min="14" max="14" width="12.7109375" customWidth="1"/>
    <col min="15" max="15" width="4.42578125" customWidth="1"/>
    <col min="16" max="16" width="12.7109375" customWidth="1"/>
    <col min="17" max="17" width="4.42578125" customWidth="1"/>
    <col min="18" max="18" width="12.7109375" customWidth="1"/>
    <col min="19" max="19" width="4.42578125" customWidth="1"/>
  </cols>
  <sheetData>
    <row r="1" spans="1:19" x14ac:dyDescent="0.2">
      <c r="A1" s="8" t="str">
        <f>HYPERLINK("#'INDEX'!B112", "Link to index")</f>
        <v>Link to index</v>
      </c>
    </row>
    <row r="2" spans="1:19" ht="15.75" customHeight="1" x14ac:dyDescent="0.2">
      <c r="A2" s="25" t="s">
        <v>425</v>
      </c>
      <c r="B2" s="24"/>
      <c r="C2" s="24"/>
      <c r="D2" s="24"/>
      <c r="E2" s="24"/>
      <c r="F2" s="24"/>
      <c r="G2" s="24"/>
      <c r="H2" s="24"/>
      <c r="I2" s="24"/>
      <c r="J2" s="24"/>
      <c r="K2" s="24"/>
      <c r="L2" s="24"/>
      <c r="M2" s="24"/>
      <c r="N2" s="24"/>
      <c r="O2" s="24"/>
      <c r="P2" s="24"/>
      <c r="Q2" s="24"/>
      <c r="R2" s="24"/>
      <c r="S2" s="24"/>
    </row>
    <row r="3" spans="1:19" ht="15.75" customHeight="1" x14ac:dyDescent="0.2">
      <c r="A3" s="25" t="s">
        <v>130</v>
      </c>
      <c r="B3" s="24"/>
      <c r="C3" s="24"/>
      <c r="D3" s="24"/>
      <c r="E3" s="24"/>
      <c r="F3" s="24"/>
      <c r="G3" s="24"/>
      <c r="H3" s="24"/>
      <c r="I3" s="24"/>
      <c r="J3" s="24"/>
      <c r="K3" s="24"/>
      <c r="L3" s="24"/>
      <c r="M3" s="24"/>
      <c r="N3" s="24"/>
      <c r="O3" s="24"/>
      <c r="P3" s="24"/>
      <c r="Q3" s="24"/>
      <c r="R3" s="24"/>
      <c r="S3" s="24"/>
    </row>
    <row r="4" spans="1:19" ht="15.75" customHeight="1" x14ac:dyDescent="0.2"/>
    <row r="5" spans="1:19" ht="55.5" customHeight="1" x14ac:dyDescent="0.2">
      <c r="A5" s="11" t="s">
        <v>159</v>
      </c>
      <c r="B5" s="27" t="s">
        <v>160</v>
      </c>
      <c r="C5" s="27" t="s">
        <v>159</v>
      </c>
      <c r="D5" s="27" t="s">
        <v>161</v>
      </c>
      <c r="E5" s="27" t="s">
        <v>159</v>
      </c>
      <c r="F5" s="27" t="s">
        <v>162</v>
      </c>
      <c r="G5" s="27" t="s">
        <v>159</v>
      </c>
      <c r="H5" s="27" t="s">
        <v>163</v>
      </c>
      <c r="I5" s="27" t="s">
        <v>159</v>
      </c>
      <c r="J5" s="27" t="s">
        <v>164</v>
      </c>
      <c r="K5" s="27" t="s">
        <v>159</v>
      </c>
      <c r="L5" s="27" t="s">
        <v>165</v>
      </c>
      <c r="M5" s="27" t="s">
        <v>159</v>
      </c>
      <c r="N5" s="27" t="s">
        <v>166</v>
      </c>
      <c r="O5" s="27" t="s">
        <v>159</v>
      </c>
      <c r="P5" s="27" t="s">
        <v>167</v>
      </c>
      <c r="Q5" s="27" t="s">
        <v>159</v>
      </c>
      <c r="R5" s="27" t="s">
        <v>168</v>
      </c>
      <c r="S5" s="27" t="s">
        <v>159</v>
      </c>
    </row>
    <row r="6" spans="1:19" x14ac:dyDescent="0.2">
      <c r="A6" s="26" t="s">
        <v>169</v>
      </c>
      <c r="B6" s="26"/>
      <c r="C6" s="26"/>
      <c r="D6" s="26"/>
      <c r="E6" s="26"/>
      <c r="F6" s="26"/>
      <c r="G6" s="26"/>
      <c r="H6" s="26"/>
      <c r="I6" s="26"/>
      <c r="J6" s="26"/>
      <c r="K6" s="26"/>
      <c r="L6" s="26"/>
      <c r="M6" s="26"/>
      <c r="N6" s="26"/>
      <c r="O6" s="26"/>
      <c r="P6" s="26"/>
      <c r="Q6" s="26"/>
      <c r="R6" s="26"/>
      <c r="S6" s="26"/>
    </row>
    <row r="7" spans="1:19" x14ac:dyDescent="0.2">
      <c r="A7" s="12" t="s">
        <v>170</v>
      </c>
      <c r="B7" s="9">
        <v>276.03256429651998</v>
      </c>
      <c r="C7" s="10" t="s">
        <v>159</v>
      </c>
      <c r="D7" s="9">
        <v>8338.4043872919792</v>
      </c>
      <c r="E7" s="10" t="s">
        <v>159</v>
      </c>
      <c r="F7" s="9">
        <v>382.52027231467503</v>
      </c>
      <c r="G7" s="10" t="s">
        <v>159</v>
      </c>
      <c r="H7" s="9">
        <v>3133.57034795764</v>
      </c>
      <c r="I7" s="10" t="s">
        <v>180</v>
      </c>
      <c r="J7" s="9">
        <v>1144.60998487141</v>
      </c>
      <c r="K7" s="10" t="s">
        <v>180</v>
      </c>
      <c r="L7" s="9">
        <v>511.89292738275299</v>
      </c>
      <c r="M7" s="10" t="s">
        <v>159</v>
      </c>
      <c r="N7" s="9">
        <v>5296.08763237519</v>
      </c>
      <c r="O7" s="10" t="s">
        <v>159</v>
      </c>
      <c r="P7" s="9">
        <v>1647.6913010589999</v>
      </c>
      <c r="Q7" s="10" t="s">
        <v>159</v>
      </c>
      <c r="R7" s="9">
        <v>20730.809417549201</v>
      </c>
      <c r="S7" s="10" t="s">
        <v>180</v>
      </c>
    </row>
    <row r="8" spans="1:19" x14ac:dyDescent="0.2">
      <c r="A8" s="12" t="s">
        <v>171</v>
      </c>
      <c r="B8" s="9">
        <v>364.84626865671601</v>
      </c>
      <c r="C8" s="10" t="s">
        <v>159</v>
      </c>
      <c r="D8" s="9">
        <v>8138.7269402985103</v>
      </c>
      <c r="E8" s="10" t="s">
        <v>159</v>
      </c>
      <c r="F8" s="9">
        <v>439.40615671641802</v>
      </c>
      <c r="G8" s="10" t="s">
        <v>159</v>
      </c>
      <c r="H8" s="9">
        <v>3062.7164179104502</v>
      </c>
      <c r="I8" s="10" t="s">
        <v>180</v>
      </c>
      <c r="J8" s="9">
        <v>1161.98731343284</v>
      </c>
      <c r="K8" s="10" t="s">
        <v>180</v>
      </c>
      <c r="L8" s="9">
        <v>459.89149253731301</v>
      </c>
      <c r="M8" s="10" t="s">
        <v>159</v>
      </c>
      <c r="N8" s="9">
        <v>5089.7352238805997</v>
      </c>
      <c r="O8" s="10" t="s">
        <v>159</v>
      </c>
      <c r="P8" s="9">
        <v>1624.4988805970099</v>
      </c>
      <c r="Q8" s="10" t="s">
        <v>159</v>
      </c>
      <c r="R8" s="9">
        <v>20341.808694029802</v>
      </c>
      <c r="S8" s="10" t="s">
        <v>180</v>
      </c>
    </row>
    <row r="9" spans="1:19" x14ac:dyDescent="0.2">
      <c r="A9" s="12" t="s">
        <v>172</v>
      </c>
      <c r="B9" s="9">
        <v>384.56697761193999</v>
      </c>
      <c r="C9" s="10" t="s">
        <v>159</v>
      </c>
      <c r="D9" s="9">
        <v>8093.0264552238796</v>
      </c>
      <c r="E9" s="10" t="s">
        <v>159</v>
      </c>
      <c r="F9" s="9">
        <v>551.51869402985096</v>
      </c>
      <c r="G9" s="10" t="s">
        <v>159</v>
      </c>
      <c r="H9" s="9">
        <v>3040.7947761194</v>
      </c>
      <c r="I9" s="10" t="s">
        <v>180</v>
      </c>
      <c r="J9" s="9">
        <v>1267.56369402985</v>
      </c>
      <c r="K9" s="10" t="s">
        <v>180</v>
      </c>
      <c r="L9" s="9">
        <v>413.52108208955201</v>
      </c>
      <c r="M9" s="10" t="s">
        <v>159</v>
      </c>
      <c r="N9" s="9">
        <v>5287.55436567164</v>
      </c>
      <c r="O9" s="10" t="s">
        <v>159</v>
      </c>
      <c r="P9" s="9">
        <v>1745.7658955223901</v>
      </c>
      <c r="Q9" s="10" t="s">
        <v>159</v>
      </c>
      <c r="R9" s="9">
        <v>20784.311940298499</v>
      </c>
      <c r="S9" s="10" t="s">
        <v>180</v>
      </c>
    </row>
    <row r="10" spans="1:19" x14ac:dyDescent="0.2">
      <c r="A10" s="12" t="s">
        <v>173</v>
      </c>
      <c r="B10" s="9">
        <v>415.02802359882003</v>
      </c>
      <c r="C10" s="10" t="s">
        <v>159</v>
      </c>
      <c r="D10" s="9">
        <v>8080.21157817109</v>
      </c>
      <c r="E10" s="10" t="s">
        <v>159</v>
      </c>
      <c r="F10" s="9">
        <v>633.85704277286095</v>
      </c>
      <c r="G10" s="10" t="s">
        <v>159</v>
      </c>
      <c r="H10" s="9">
        <v>3057.6463495575199</v>
      </c>
      <c r="I10" s="10" t="s">
        <v>180</v>
      </c>
      <c r="J10" s="9">
        <v>1284.5505530973501</v>
      </c>
      <c r="K10" s="10" t="s">
        <v>180</v>
      </c>
      <c r="L10" s="9">
        <v>400.68366519173998</v>
      </c>
      <c r="M10" s="10" t="s">
        <v>159</v>
      </c>
      <c r="N10" s="9">
        <v>5369.8037241887896</v>
      </c>
      <c r="O10" s="10" t="s">
        <v>159</v>
      </c>
      <c r="P10" s="9">
        <v>1816.2727138643099</v>
      </c>
      <c r="Q10" s="10" t="s">
        <v>159</v>
      </c>
      <c r="R10" s="9">
        <v>21058.0536504425</v>
      </c>
      <c r="S10" s="10" t="s">
        <v>180</v>
      </c>
    </row>
    <row r="11" spans="1:19" x14ac:dyDescent="0.2">
      <c r="A11" s="12" t="s">
        <v>174</v>
      </c>
      <c r="B11" s="9">
        <v>503.36729106628201</v>
      </c>
      <c r="C11" s="10" t="s">
        <v>180</v>
      </c>
      <c r="D11" s="9">
        <v>7995.3281340057601</v>
      </c>
      <c r="E11" s="10" t="s">
        <v>159</v>
      </c>
      <c r="F11" s="9">
        <v>715.75446685879001</v>
      </c>
      <c r="G11" s="10" t="s">
        <v>159</v>
      </c>
      <c r="H11" s="9">
        <v>2943.8270533141199</v>
      </c>
      <c r="I11" s="10" t="s">
        <v>180</v>
      </c>
      <c r="J11" s="9">
        <v>1261.9246037464</v>
      </c>
      <c r="K11" s="10" t="s">
        <v>180</v>
      </c>
      <c r="L11" s="9">
        <v>369.14217175792498</v>
      </c>
      <c r="M11" s="10" t="s">
        <v>159</v>
      </c>
      <c r="N11" s="9">
        <v>5252.3041786743497</v>
      </c>
      <c r="O11" s="10" t="s">
        <v>159</v>
      </c>
      <c r="P11" s="9">
        <v>1797.4791066282401</v>
      </c>
      <c r="Q11" s="10" t="s">
        <v>159</v>
      </c>
      <c r="R11" s="9">
        <v>20839.127006051898</v>
      </c>
      <c r="S11" s="10" t="s">
        <v>180</v>
      </c>
    </row>
    <row r="12" spans="1:19" x14ac:dyDescent="0.2">
      <c r="A12" s="12" t="s">
        <v>175</v>
      </c>
      <c r="B12" s="9">
        <v>761.76878396739096</v>
      </c>
      <c r="C12" s="10" t="s">
        <v>180</v>
      </c>
      <c r="D12" s="9">
        <v>7543.7586277173896</v>
      </c>
      <c r="E12" s="10" t="s">
        <v>180</v>
      </c>
      <c r="F12" s="9">
        <v>981.62948369565197</v>
      </c>
      <c r="G12" s="10" t="s">
        <v>159</v>
      </c>
      <c r="H12" s="9">
        <v>2505.0042119565201</v>
      </c>
      <c r="I12" s="10" t="s">
        <v>180</v>
      </c>
      <c r="J12" s="9">
        <v>1251.5314538043499</v>
      </c>
      <c r="K12" s="10" t="s">
        <v>180</v>
      </c>
      <c r="L12" s="9">
        <v>371.261684782609</v>
      </c>
      <c r="M12" s="10" t="s">
        <v>159</v>
      </c>
      <c r="N12" s="9">
        <v>5339.5863451086998</v>
      </c>
      <c r="O12" s="10" t="s">
        <v>159</v>
      </c>
      <c r="P12" s="9">
        <v>1721.7900815217399</v>
      </c>
      <c r="Q12" s="10" t="s">
        <v>159</v>
      </c>
      <c r="R12" s="9">
        <v>20476.330672554301</v>
      </c>
      <c r="S12" s="10" t="s">
        <v>180</v>
      </c>
    </row>
    <row r="13" spans="1:19" x14ac:dyDescent="0.2">
      <c r="A13" s="12" t="s">
        <v>176</v>
      </c>
      <c r="B13" s="9">
        <v>995.91416776750305</v>
      </c>
      <c r="C13" s="10" t="s">
        <v>180</v>
      </c>
      <c r="D13" s="9">
        <v>7766.8741743725204</v>
      </c>
      <c r="E13" s="10" t="s">
        <v>180</v>
      </c>
      <c r="F13" s="9">
        <v>1760.7041281373799</v>
      </c>
      <c r="G13" s="10" t="s">
        <v>159</v>
      </c>
      <c r="H13" s="9">
        <v>2508.8314398943198</v>
      </c>
      <c r="I13" s="10" t="s">
        <v>180</v>
      </c>
      <c r="J13" s="9">
        <v>1263.5378797886401</v>
      </c>
      <c r="K13" s="10" t="s">
        <v>180</v>
      </c>
      <c r="L13" s="9">
        <v>394.170125495376</v>
      </c>
      <c r="M13" s="10" t="s">
        <v>180</v>
      </c>
      <c r="N13" s="9">
        <v>5633.7881770145304</v>
      </c>
      <c r="O13" s="10" t="s">
        <v>159</v>
      </c>
      <c r="P13" s="9">
        <v>1692.4516842800499</v>
      </c>
      <c r="Q13" s="10" t="s">
        <v>159</v>
      </c>
      <c r="R13" s="9">
        <v>22016.271776750302</v>
      </c>
      <c r="S13" s="10" t="s">
        <v>180</v>
      </c>
    </row>
    <row r="14" spans="1:19" x14ac:dyDescent="0.2">
      <c r="A14" s="12" t="s">
        <v>177</v>
      </c>
      <c r="B14" s="9">
        <v>1167.48602564103</v>
      </c>
      <c r="C14" s="10" t="s">
        <v>180</v>
      </c>
      <c r="D14" s="9">
        <v>7981.0097435897396</v>
      </c>
      <c r="E14" s="10" t="s">
        <v>180</v>
      </c>
      <c r="F14" s="9">
        <v>2335.6815705128201</v>
      </c>
      <c r="G14" s="10" t="s">
        <v>159</v>
      </c>
      <c r="H14" s="9">
        <v>2585.9580769230802</v>
      </c>
      <c r="I14" s="10" t="s">
        <v>180</v>
      </c>
      <c r="J14" s="9">
        <v>1202.9755448717899</v>
      </c>
      <c r="K14" s="10" t="s">
        <v>180</v>
      </c>
      <c r="L14" s="9">
        <v>423.521217948718</v>
      </c>
      <c r="M14" s="10" t="s">
        <v>180</v>
      </c>
      <c r="N14" s="9">
        <v>5794.5652243589702</v>
      </c>
      <c r="O14" s="10" t="s">
        <v>159</v>
      </c>
      <c r="P14" s="9">
        <v>1754.2117307692299</v>
      </c>
      <c r="Q14" s="10" t="s">
        <v>159</v>
      </c>
      <c r="R14" s="9">
        <v>23245.409134615398</v>
      </c>
      <c r="S14" s="10" t="s">
        <v>180</v>
      </c>
    </row>
    <row r="15" spans="1:19" x14ac:dyDescent="0.2">
      <c r="A15" s="12" t="s">
        <v>181</v>
      </c>
      <c r="B15" s="9">
        <v>657.70294117647097</v>
      </c>
      <c r="C15" s="10" t="s">
        <v>180</v>
      </c>
      <c r="D15" s="9">
        <v>8298.6176470588198</v>
      </c>
      <c r="E15" s="10" t="s">
        <v>159</v>
      </c>
      <c r="F15" s="9">
        <v>2710.7838235294098</v>
      </c>
      <c r="G15" s="10" t="s">
        <v>159</v>
      </c>
      <c r="H15" s="9">
        <v>2728.5117647058801</v>
      </c>
      <c r="I15" s="10" t="s">
        <v>180</v>
      </c>
      <c r="J15" s="9">
        <v>1212.46470588235</v>
      </c>
      <c r="K15" s="10" t="s">
        <v>180</v>
      </c>
      <c r="L15" s="9">
        <v>430.49558823529401</v>
      </c>
      <c r="M15" s="10" t="s">
        <v>180</v>
      </c>
      <c r="N15" s="9">
        <v>5908.1</v>
      </c>
      <c r="O15" s="10" t="s">
        <v>159</v>
      </c>
      <c r="P15" s="9">
        <v>1836.85441176471</v>
      </c>
      <c r="Q15" s="10" t="s">
        <v>159</v>
      </c>
      <c r="R15" s="9">
        <v>23783.530882352901</v>
      </c>
      <c r="S15" s="10" t="s">
        <v>180</v>
      </c>
    </row>
    <row r="16" spans="1:19" x14ac:dyDescent="0.2">
      <c r="A16" s="12" t="s">
        <v>182</v>
      </c>
      <c r="B16" s="9">
        <v>630.78682762836195</v>
      </c>
      <c r="C16" s="10" t="s">
        <v>180</v>
      </c>
      <c r="D16" s="9">
        <v>8250.3156479217596</v>
      </c>
      <c r="E16" s="10" t="s">
        <v>159</v>
      </c>
      <c r="F16" s="9">
        <v>3320.1205073349602</v>
      </c>
      <c r="G16" s="10" t="s">
        <v>159</v>
      </c>
      <c r="H16" s="9">
        <v>2821.26262224939</v>
      </c>
      <c r="I16" s="10" t="s">
        <v>180</v>
      </c>
      <c r="J16" s="9">
        <v>1297.6869498777501</v>
      </c>
      <c r="K16" s="10" t="s">
        <v>180</v>
      </c>
      <c r="L16" s="9">
        <v>441.14786063569699</v>
      </c>
      <c r="M16" s="10" t="s">
        <v>180</v>
      </c>
      <c r="N16" s="9">
        <v>6015.9353606356999</v>
      </c>
      <c r="O16" s="10" t="s">
        <v>159</v>
      </c>
      <c r="P16" s="9">
        <v>2002.9785452322701</v>
      </c>
      <c r="Q16" s="10" t="s">
        <v>159</v>
      </c>
      <c r="R16" s="9">
        <v>24780.234321515902</v>
      </c>
      <c r="S16" s="10" t="s">
        <v>180</v>
      </c>
    </row>
    <row r="17" spans="1:19" x14ac:dyDescent="0.2">
      <c r="A17" s="12" t="s">
        <v>183</v>
      </c>
      <c r="B17" s="9">
        <v>508.41581753554499</v>
      </c>
      <c r="C17" s="10" t="s">
        <v>180</v>
      </c>
      <c r="D17" s="9">
        <v>7882.8077014217997</v>
      </c>
      <c r="E17" s="10" t="s">
        <v>159</v>
      </c>
      <c r="F17" s="9">
        <v>3672.3525595379101</v>
      </c>
      <c r="G17" s="10" t="s">
        <v>159</v>
      </c>
      <c r="H17" s="9">
        <v>2787.35435923874</v>
      </c>
      <c r="I17" s="10" t="s">
        <v>180</v>
      </c>
      <c r="J17" s="9">
        <v>1138.9091232227499</v>
      </c>
      <c r="K17" s="10" t="s">
        <v>180</v>
      </c>
      <c r="L17" s="9">
        <v>453.18524881516601</v>
      </c>
      <c r="M17" s="10" t="s">
        <v>180</v>
      </c>
      <c r="N17" s="9">
        <v>5964.7761255924197</v>
      </c>
      <c r="O17" s="10" t="s">
        <v>159</v>
      </c>
      <c r="P17" s="9">
        <v>2093.0216528435999</v>
      </c>
      <c r="Q17" s="10" t="s">
        <v>159</v>
      </c>
      <c r="R17" s="9">
        <v>24500.822588207899</v>
      </c>
      <c r="S17" s="10" t="s">
        <v>180</v>
      </c>
    </row>
    <row r="18" spans="1:19" x14ac:dyDescent="0.2">
      <c r="A18" s="12" t="s">
        <v>184</v>
      </c>
      <c r="B18" s="9">
        <v>378.43924050632899</v>
      </c>
      <c r="C18" s="10" t="s">
        <v>180</v>
      </c>
      <c r="D18" s="9">
        <v>7854.3422612197901</v>
      </c>
      <c r="E18" s="10" t="s">
        <v>159</v>
      </c>
      <c r="F18" s="9">
        <v>5095.6680667433802</v>
      </c>
      <c r="G18" s="10" t="s">
        <v>159</v>
      </c>
      <c r="H18" s="9">
        <v>2910.0436708860798</v>
      </c>
      <c r="I18" s="10" t="s">
        <v>180</v>
      </c>
      <c r="J18" s="9">
        <v>1165.6743670886101</v>
      </c>
      <c r="K18" s="10" t="s">
        <v>180</v>
      </c>
      <c r="L18" s="9">
        <v>527.65612773302598</v>
      </c>
      <c r="M18" s="10" t="s">
        <v>180</v>
      </c>
      <c r="N18" s="9">
        <v>6158.0614211737602</v>
      </c>
      <c r="O18" s="10" t="s">
        <v>159</v>
      </c>
      <c r="P18" s="9">
        <v>2251.63668009206</v>
      </c>
      <c r="Q18" s="10" t="s">
        <v>159</v>
      </c>
      <c r="R18" s="9">
        <v>26341.521835443</v>
      </c>
      <c r="S18" s="10" t="s">
        <v>180</v>
      </c>
    </row>
    <row r="19" spans="1:19" x14ac:dyDescent="0.2">
      <c r="A19" s="12" t="s">
        <v>185</v>
      </c>
      <c r="B19" s="9">
        <v>396.75876948775101</v>
      </c>
      <c r="C19" s="10" t="s">
        <v>180</v>
      </c>
      <c r="D19" s="9">
        <v>7360.0979398663703</v>
      </c>
      <c r="E19" s="10" t="s">
        <v>159</v>
      </c>
      <c r="F19" s="9">
        <v>5595.5541202672603</v>
      </c>
      <c r="G19" s="10" t="s">
        <v>159</v>
      </c>
      <c r="H19" s="9">
        <v>2846.9413575726599</v>
      </c>
      <c r="I19" s="10" t="s">
        <v>180</v>
      </c>
      <c r="J19" s="9">
        <v>1076.4112193763899</v>
      </c>
      <c r="K19" s="10" t="s">
        <v>180</v>
      </c>
      <c r="L19" s="9">
        <v>656.39974944320704</v>
      </c>
      <c r="M19" s="10" t="s">
        <v>180</v>
      </c>
      <c r="N19" s="9">
        <v>5816.8401169264998</v>
      </c>
      <c r="O19" s="10" t="s">
        <v>180</v>
      </c>
      <c r="P19" s="9">
        <v>2232.3351336302899</v>
      </c>
      <c r="Q19" s="10" t="s">
        <v>159</v>
      </c>
      <c r="R19" s="9">
        <v>25981.338406570401</v>
      </c>
      <c r="S19" s="10" t="s">
        <v>180</v>
      </c>
    </row>
    <row r="20" spans="1:19" x14ac:dyDescent="0.2">
      <c r="A20" s="12" t="s">
        <v>187</v>
      </c>
      <c r="B20" s="9">
        <v>345.68855291576699</v>
      </c>
      <c r="C20" s="10" t="s">
        <v>180</v>
      </c>
      <c r="D20" s="9">
        <v>7610.0067764578798</v>
      </c>
      <c r="E20" s="10" t="s">
        <v>159</v>
      </c>
      <c r="F20" s="9">
        <v>6156.8058585313202</v>
      </c>
      <c r="G20" s="10" t="s">
        <v>159</v>
      </c>
      <c r="H20" s="9">
        <v>2989.5375269978399</v>
      </c>
      <c r="I20" s="10" t="s">
        <v>180</v>
      </c>
      <c r="J20" s="9">
        <v>1105.56079913607</v>
      </c>
      <c r="K20" s="10" t="s">
        <v>180</v>
      </c>
      <c r="L20" s="9">
        <v>953.15974622030296</v>
      </c>
      <c r="M20" s="10" t="s">
        <v>180</v>
      </c>
      <c r="N20" s="9">
        <v>6238.3846112311003</v>
      </c>
      <c r="O20" s="10" t="s">
        <v>159</v>
      </c>
      <c r="P20" s="9">
        <v>2274.56049650162</v>
      </c>
      <c r="Q20" s="10" t="s">
        <v>159</v>
      </c>
      <c r="R20" s="9">
        <v>27673.704367991901</v>
      </c>
      <c r="S20" s="10" t="s">
        <v>180</v>
      </c>
    </row>
    <row r="21" spans="1:19" x14ac:dyDescent="0.2">
      <c r="A21" s="12" t="s">
        <v>188</v>
      </c>
      <c r="B21" s="9">
        <v>345.88752637130801</v>
      </c>
      <c r="C21" s="10" t="s">
        <v>180</v>
      </c>
      <c r="D21" s="9">
        <v>7590.9523997890301</v>
      </c>
      <c r="E21" s="10" t="s">
        <v>159</v>
      </c>
      <c r="F21" s="9">
        <v>6635.3042914293301</v>
      </c>
      <c r="G21" s="10" t="s">
        <v>159</v>
      </c>
      <c r="H21" s="9">
        <v>2930.1450949367099</v>
      </c>
      <c r="I21" s="10" t="s">
        <v>180</v>
      </c>
      <c r="J21" s="9">
        <v>1088.69203586498</v>
      </c>
      <c r="K21" s="10" t="s">
        <v>180</v>
      </c>
      <c r="L21" s="9">
        <v>942.47518459915602</v>
      </c>
      <c r="M21" s="10" t="s">
        <v>180</v>
      </c>
      <c r="N21" s="9">
        <v>6172.4135532608097</v>
      </c>
      <c r="O21" s="10" t="s">
        <v>159</v>
      </c>
      <c r="P21" s="9">
        <v>2124.7185390295399</v>
      </c>
      <c r="Q21" s="10" t="s">
        <v>159</v>
      </c>
      <c r="R21" s="9">
        <v>27830.5886252809</v>
      </c>
      <c r="S21" s="10" t="s">
        <v>180</v>
      </c>
    </row>
    <row r="22" spans="1:19" x14ac:dyDescent="0.2">
      <c r="A22" s="12" t="s">
        <v>189</v>
      </c>
      <c r="B22" s="9">
        <v>352.13198567042002</v>
      </c>
      <c r="C22" s="10" t="s">
        <v>180</v>
      </c>
      <c r="D22" s="9">
        <v>7393.81558341863</v>
      </c>
      <c r="E22" s="10" t="s">
        <v>159</v>
      </c>
      <c r="F22" s="9">
        <v>6828.5884300153502</v>
      </c>
      <c r="G22" s="10" t="s">
        <v>159</v>
      </c>
      <c r="H22" s="9">
        <v>2869.9825997952898</v>
      </c>
      <c r="I22" s="10" t="s">
        <v>180</v>
      </c>
      <c r="J22" s="9">
        <v>1090.2220061412499</v>
      </c>
      <c r="K22" s="10" t="s">
        <v>180</v>
      </c>
      <c r="L22" s="9">
        <v>1159.9198311156599</v>
      </c>
      <c r="M22" s="10" t="s">
        <v>180</v>
      </c>
      <c r="N22" s="9">
        <v>6014.2224667349001</v>
      </c>
      <c r="O22" s="10" t="s">
        <v>180</v>
      </c>
      <c r="P22" s="9">
        <v>2251.5970573183199</v>
      </c>
      <c r="Q22" s="10" t="s">
        <v>159</v>
      </c>
      <c r="R22" s="9">
        <v>27960.479960209799</v>
      </c>
      <c r="S22" s="10" t="s">
        <v>180</v>
      </c>
    </row>
    <row r="23" spans="1:19" x14ac:dyDescent="0.2">
      <c r="A23" s="12" t="s">
        <v>190</v>
      </c>
      <c r="B23" s="9">
        <v>212.24494999999999</v>
      </c>
      <c r="C23" s="10" t="s">
        <v>180</v>
      </c>
      <c r="D23" s="9">
        <v>7750.2212749999999</v>
      </c>
      <c r="E23" s="10" t="s">
        <v>159</v>
      </c>
      <c r="F23" s="9">
        <v>6896.034909</v>
      </c>
      <c r="G23" s="10" t="s">
        <v>159</v>
      </c>
      <c r="H23" s="9">
        <v>2827.824325</v>
      </c>
      <c r="I23" s="10" t="s">
        <v>180</v>
      </c>
      <c r="J23" s="9">
        <v>1019.250225</v>
      </c>
      <c r="K23" s="10" t="s">
        <v>180</v>
      </c>
      <c r="L23" s="9">
        <v>1104.7538</v>
      </c>
      <c r="M23" s="10" t="s">
        <v>180</v>
      </c>
      <c r="N23" s="9">
        <v>5940.50155</v>
      </c>
      <c r="O23" s="10" t="s">
        <v>180</v>
      </c>
      <c r="P23" s="9">
        <v>2433.4978500000002</v>
      </c>
      <c r="Q23" s="10" t="s">
        <v>159</v>
      </c>
      <c r="R23" s="9">
        <v>28184.328883999999</v>
      </c>
      <c r="S23" s="10" t="s">
        <v>180</v>
      </c>
    </row>
    <row r="24" spans="1:19" x14ac:dyDescent="0.2">
      <c r="A24" s="12" t="s">
        <v>191</v>
      </c>
      <c r="B24" s="9">
        <v>198.42223851417401</v>
      </c>
      <c r="C24" s="10" t="s">
        <v>180</v>
      </c>
      <c r="D24" s="9">
        <v>7391.54137341154</v>
      </c>
      <c r="E24" s="10" t="s">
        <v>180</v>
      </c>
      <c r="F24" s="9">
        <v>8379.1257262952095</v>
      </c>
      <c r="G24" s="10" t="s">
        <v>159</v>
      </c>
      <c r="H24" s="9">
        <v>2700.3866080156399</v>
      </c>
      <c r="I24" s="10" t="s">
        <v>180</v>
      </c>
      <c r="J24" s="9">
        <v>873.36383186705802</v>
      </c>
      <c r="K24" s="10" t="s">
        <v>180</v>
      </c>
      <c r="L24" s="9">
        <v>259.67576955034201</v>
      </c>
      <c r="M24" s="10" t="s">
        <v>180</v>
      </c>
      <c r="N24" s="9">
        <v>5271.99987781036</v>
      </c>
      <c r="O24" s="10" t="s">
        <v>180</v>
      </c>
      <c r="P24" s="9">
        <v>2473.9826001954998</v>
      </c>
      <c r="Q24" s="10" t="s">
        <v>159</v>
      </c>
      <c r="R24" s="9">
        <v>27548.498025659799</v>
      </c>
      <c r="S24" s="10" t="s">
        <v>180</v>
      </c>
    </row>
    <row r="25" spans="1:19" x14ac:dyDescent="0.2">
      <c r="A25" s="12" t="s">
        <v>192</v>
      </c>
      <c r="B25" s="9">
        <v>194.721</v>
      </c>
      <c r="C25" s="10" t="s">
        <v>180</v>
      </c>
      <c r="D25" s="9">
        <v>7934.7694047619098</v>
      </c>
      <c r="E25" s="10" t="s">
        <v>159</v>
      </c>
      <c r="F25" s="9">
        <v>9650.1845865476207</v>
      </c>
      <c r="G25" s="10" t="s">
        <v>159</v>
      </c>
      <c r="H25" s="9">
        <v>2585.7721428571399</v>
      </c>
      <c r="I25" s="10" t="s">
        <v>180</v>
      </c>
      <c r="J25" s="9">
        <v>808.94273809523804</v>
      </c>
      <c r="K25" s="10" t="s">
        <v>180</v>
      </c>
      <c r="L25" s="9">
        <v>371.59990476190501</v>
      </c>
      <c r="M25" s="10" t="s">
        <v>180</v>
      </c>
      <c r="N25" s="9">
        <v>5028.3300258547597</v>
      </c>
      <c r="O25" s="10" t="s">
        <v>180</v>
      </c>
      <c r="P25" s="9">
        <v>2498.4002619047601</v>
      </c>
      <c r="Q25" s="10" t="s">
        <v>159</v>
      </c>
      <c r="R25" s="9">
        <v>29072.720064783301</v>
      </c>
      <c r="S25" s="10" t="s">
        <v>180</v>
      </c>
    </row>
    <row r="26" spans="1:19" x14ac:dyDescent="0.2">
      <c r="A26" s="12" t="s">
        <v>193</v>
      </c>
      <c r="B26" s="9">
        <v>185.42116104868899</v>
      </c>
      <c r="C26" s="10" t="s">
        <v>180</v>
      </c>
      <c r="D26" s="9">
        <v>8029.4736189138603</v>
      </c>
      <c r="E26" s="10" t="s">
        <v>159</v>
      </c>
      <c r="F26" s="9">
        <v>10709.5476382257</v>
      </c>
      <c r="G26" s="10" t="s">
        <v>159</v>
      </c>
      <c r="H26" s="9">
        <v>2445.0187734082401</v>
      </c>
      <c r="I26" s="10" t="s">
        <v>180</v>
      </c>
      <c r="J26" s="9">
        <v>816.88134363295899</v>
      </c>
      <c r="K26" s="10" t="s">
        <v>180</v>
      </c>
      <c r="L26" s="9">
        <v>419.49370318352101</v>
      </c>
      <c r="M26" s="10" t="s">
        <v>180</v>
      </c>
      <c r="N26" s="9">
        <v>5129.4933052434499</v>
      </c>
      <c r="O26" s="10" t="s">
        <v>180</v>
      </c>
      <c r="P26" s="9">
        <v>2398.6095739700399</v>
      </c>
      <c r="Q26" s="10" t="s">
        <v>159</v>
      </c>
      <c r="R26" s="9">
        <v>30133.9391176264</v>
      </c>
      <c r="S26" s="10" t="s">
        <v>180</v>
      </c>
    </row>
    <row r="27" spans="1:19" x14ac:dyDescent="0.2">
      <c r="A27" s="12" t="s">
        <v>195</v>
      </c>
      <c r="B27" s="9">
        <v>157.46518928901199</v>
      </c>
      <c r="C27" s="10" t="s">
        <v>180</v>
      </c>
      <c r="D27" s="9">
        <v>8195.0293628808904</v>
      </c>
      <c r="E27" s="10" t="s">
        <v>180</v>
      </c>
      <c r="F27" s="9">
        <v>13925.1302072946</v>
      </c>
      <c r="G27" s="10" t="s">
        <v>159</v>
      </c>
      <c r="H27" s="9">
        <v>2557.30233148661</v>
      </c>
      <c r="I27" s="10" t="s">
        <v>180</v>
      </c>
      <c r="J27" s="9">
        <v>816.84198984302895</v>
      </c>
      <c r="K27" s="10" t="s">
        <v>180</v>
      </c>
      <c r="L27" s="9">
        <v>487.14111265004601</v>
      </c>
      <c r="M27" s="10" t="s">
        <v>180</v>
      </c>
      <c r="N27" s="9">
        <v>5027.3541320406302</v>
      </c>
      <c r="O27" s="10" t="s">
        <v>180</v>
      </c>
      <c r="P27" s="9">
        <v>2329.9034856878998</v>
      </c>
      <c r="Q27" s="10" t="s">
        <v>159</v>
      </c>
      <c r="R27" s="9">
        <v>33496.167811172701</v>
      </c>
      <c r="S27" s="10" t="s">
        <v>180</v>
      </c>
    </row>
    <row r="28" spans="1:19" x14ac:dyDescent="0.2">
      <c r="A28" s="12" t="s">
        <v>196</v>
      </c>
      <c r="B28" s="9">
        <v>173.32209618874799</v>
      </c>
      <c r="C28" s="10" t="s">
        <v>180</v>
      </c>
      <c r="D28" s="9">
        <v>7999.0630671506397</v>
      </c>
      <c r="E28" s="10" t="s">
        <v>180</v>
      </c>
      <c r="F28" s="9">
        <v>17279.8740526316</v>
      </c>
      <c r="G28" s="10" t="s">
        <v>159</v>
      </c>
      <c r="H28" s="9">
        <v>2333.5360897273099</v>
      </c>
      <c r="I28" s="10" t="s">
        <v>180</v>
      </c>
      <c r="J28" s="9">
        <v>771.50694652291304</v>
      </c>
      <c r="K28" s="10" t="s">
        <v>180</v>
      </c>
      <c r="L28" s="9">
        <v>463.87210821528998</v>
      </c>
      <c r="M28" s="10" t="s">
        <v>180</v>
      </c>
      <c r="N28" s="9">
        <v>5036.8901996370196</v>
      </c>
      <c r="O28" s="10" t="s">
        <v>180</v>
      </c>
      <c r="P28" s="9">
        <v>2175.7752313861201</v>
      </c>
      <c r="Q28" s="10" t="s">
        <v>159</v>
      </c>
      <c r="R28" s="9">
        <v>36233.839791459599</v>
      </c>
      <c r="S28" s="10" t="s">
        <v>180</v>
      </c>
    </row>
    <row r="29" spans="1:19" x14ac:dyDescent="0.2">
      <c r="A29" s="12" t="s">
        <v>198</v>
      </c>
      <c r="B29" s="9">
        <v>184.32433214603699</v>
      </c>
      <c r="C29" s="10" t="s">
        <v>180</v>
      </c>
      <c r="D29" s="9">
        <v>8029.1317898486204</v>
      </c>
      <c r="E29" s="10" t="s">
        <v>180</v>
      </c>
      <c r="F29" s="9">
        <v>26058.492920748002</v>
      </c>
      <c r="G29" s="10" t="s">
        <v>179</v>
      </c>
      <c r="H29" s="9">
        <v>2285.4506409650498</v>
      </c>
      <c r="I29" s="10" t="s">
        <v>180</v>
      </c>
      <c r="J29" s="9">
        <v>741.87594618744401</v>
      </c>
      <c r="K29" s="10" t="s">
        <v>180</v>
      </c>
      <c r="L29" s="9">
        <v>469.41044118655401</v>
      </c>
      <c r="M29" s="10" t="s">
        <v>180</v>
      </c>
      <c r="N29" s="9">
        <v>5076.8261055235998</v>
      </c>
      <c r="O29" s="10" t="s">
        <v>180</v>
      </c>
      <c r="P29" s="9">
        <v>2175.9336375779199</v>
      </c>
      <c r="Q29" s="10" t="s">
        <v>159</v>
      </c>
      <c r="R29" s="9">
        <v>45021.4458141832</v>
      </c>
      <c r="S29" s="10" t="s">
        <v>180</v>
      </c>
    </row>
    <row r="30" spans="1:19" x14ac:dyDescent="0.2">
      <c r="A30" s="12" t="s">
        <v>199</v>
      </c>
      <c r="B30" s="9">
        <v>198.13527607361999</v>
      </c>
      <c r="C30" s="10" t="s">
        <v>180</v>
      </c>
      <c r="D30" s="9">
        <v>8343.0200482033306</v>
      </c>
      <c r="E30" s="10" t="s">
        <v>180</v>
      </c>
      <c r="F30" s="9">
        <v>28794.376993865</v>
      </c>
      <c r="G30" s="10" t="s">
        <v>159</v>
      </c>
      <c r="H30" s="9">
        <v>2072.93459003725</v>
      </c>
      <c r="I30" s="10" t="s">
        <v>180</v>
      </c>
      <c r="J30" s="9">
        <v>679.70420781156895</v>
      </c>
      <c r="K30" s="10" t="s">
        <v>180</v>
      </c>
      <c r="L30" s="9">
        <v>369.30684076511801</v>
      </c>
      <c r="M30" s="10" t="s">
        <v>180</v>
      </c>
      <c r="N30" s="9">
        <v>5035.5855609114797</v>
      </c>
      <c r="O30" s="10" t="s">
        <v>413</v>
      </c>
      <c r="P30" s="9">
        <v>2074.7637160385598</v>
      </c>
      <c r="Q30" s="10" t="s">
        <v>159</v>
      </c>
      <c r="R30" s="9">
        <v>47567.827233705997</v>
      </c>
      <c r="S30" s="10" t="s">
        <v>180</v>
      </c>
    </row>
    <row r="31" spans="1:19" x14ac:dyDescent="0.2">
      <c r="A31" s="12" t="s">
        <v>200</v>
      </c>
      <c r="B31" s="9">
        <v>591.03414001728595</v>
      </c>
      <c r="C31" s="10" t="s">
        <v>159</v>
      </c>
      <c r="D31" s="9">
        <v>7510.8945116681098</v>
      </c>
      <c r="E31" s="10" t="s">
        <v>225</v>
      </c>
      <c r="F31" s="9">
        <v>255.634215622299</v>
      </c>
      <c r="G31" s="10" t="s">
        <v>197</v>
      </c>
      <c r="H31" s="9">
        <v>5943.5176318063995</v>
      </c>
      <c r="I31" s="10" t="s">
        <v>159</v>
      </c>
      <c r="J31" s="9">
        <v>529.804148660328</v>
      </c>
      <c r="K31" s="10" t="s">
        <v>226</v>
      </c>
      <c r="L31" s="9">
        <v>248.63589023336201</v>
      </c>
      <c r="M31" s="10" t="s">
        <v>159</v>
      </c>
      <c r="N31" s="9">
        <v>4239.7826961984001</v>
      </c>
      <c r="O31" s="10" t="s">
        <v>252</v>
      </c>
      <c r="P31" s="9">
        <v>3549.0920700086399</v>
      </c>
      <c r="Q31" s="10" t="s">
        <v>159</v>
      </c>
      <c r="R31" s="9">
        <v>22868.395304214799</v>
      </c>
      <c r="S31" s="10" t="s">
        <v>159</v>
      </c>
    </row>
    <row r="32" spans="1:19" x14ac:dyDescent="0.2">
      <c r="A32" s="15" t="s">
        <v>201</v>
      </c>
      <c r="B32" s="13">
        <v>730.096</v>
      </c>
      <c r="C32" s="14" t="s">
        <v>159</v>
      </c>
      <c r="D32" s="13">
        <v>7263.232</v>
      </c>
      <c r="E32" s="14" t="s">
        <v>414</v>
      </c>
      <c r="F32" s="13">
        <v>452.44283269664402</v>
      </c>
      <c r="G32" s="14" t="s">
        <v>159</v>
      </c>
      <c r="H32" s="13">
        <v>7801.6239999999998</v>
      </c>
      <c r="I32" s="14" t="s">
        <v>159</v>
      </c>
      <c r="J32" s="13">
        <v>638.61800000000005</v>
      </c>
      <c r="K32" s="14" t="s">
        <v>159</v>
      </c>
      <c r="L32" s="13">
        <v>261.572</v>
      </c>
      <c r="M32" s="14" t="s">
        <v>254</v>
      </c>
      <c r="N32" s="13">
        <v>4407.1344871952297</v>
      </c>
      <c r="O32" s="14" t="s">
        <v>255</v>
      </c>
      <c r="P32" s="13">
        <v>4840.5940000000001</v>
      </c>
      <c r="Q32" s="14" t="s">
        <v>159</v>
      </c>
      <c r="R32" s="13">
        <v>26395.313319891899</v>
      </c>
      <c r="S32" s="14" t="s">
        <v>180</v>
      </c>
    </row>
    <row r="34" spans="1:2" x14ac:dyDescent="0.2">
      <c r="A34" s="16" t="s">
        <v>202</v>
      </c>
      <c r="B34" s="16" t="s">
        <v>203</v>
      </c>
    </row>
    <row r="36" spans="1:2" x14ac:dyDescent="0.2">
      <c r="B36" s="16" t="s">
        <v>415</v>
      </c>
    </row>
    <row r="37" spans="1:2" x14ac:dyDescent="0.2">
      <c r="B37" s="16" t="s">
        <v>416</v>
      </c>
    </row>
    <row r="38" spans="1:2" x14ac:dyDescent="0.2">
      <c r="B38" s="16" t="s">
        <v>417</v>
      </c>
    </row>
    <row r="39" spans="1:2" x14ac:dyDescent="0.2">
      <c r="B39" s="16" t="s">
        <v>418</v>
      </c>
    </row>
    <row r="40" spans="1:2" x14ac:dyDescent="0.2">
      <c r="B40" s="16" t="s">
        <v>419</v>
      </c>
    </row>
    <row r="41" spans="1:2" x14ac:dyDescent="0.2">
      <c r="B41" s="16" t="s">
        <v>420</v>
      </c>
    </row>
    <row r="42" spans="1:2" x14ac:dyDescent="0.2">
      <c r="B42" s="16" t="s">
        <v>421</v>
      </c>
    </row>
    <row r="43" spans="1:2" x14ac:dyDescent="0.2">
      <c r="B43" s="16" t="s">
        <v>422</v>
      </c>
    </row>
    <row r="44" spans="1:2" x14ac:dyDescent="0.2">
      <c r="B44" s="16" t="s">
        <v>423</v>
      </c>
    </row>
    <row r="45" spans="1:2" x14ac:dyDescent="0.2">
      <c r="B45" s="16" t="s">
        <v>424</v>
      </c>
    </row>
    <row r="47" spans="1:2" x14ac:dyDescent="0.2">
      <c r="B47" s="16" t="s">
        <v>208</v>
      </c>
    </row>
    <row r="50" spans="1:1" x14ac:dyDescent="0.2">
      <c r="A50" s="17" t="str">
        <f>HYPERLINK("#'WAGERING 1'!A2", "&lt;&lt;&lt; Previous table")</f>
        <v>&lt;&lt;&lt; Previous table</v>
      </c>
    </row>
    <row r="51" spans="1:1" x14ac:dyDescent="0.2">
      <c r="A51" s="17" t="str">
        <f>HYPERLINK("#'WAGERING 3'!A2", "&gt;&gt;&gt; Next table")</f>
        <v>&gt;&gt;&gt; Next table</v>
      </c>
    </row>
  </sheetData>
  <mergeCells count="12">
    <mergeCell ref="A2:S2"/>
    <mergeCell ref="A3:S3"/>
    <mergeCell ref="A6:S6"/>
    <mergeCell ref="B5:C5"/>
    <mergeCell ref="D5:E5"/>
    <mergeCell ref="F5:G5"/>
    <mergeCell ref="H5:I5"/>
    <mergeCell ref="J5:K5"/>
    <mergeCell ref="L5:M5"/>
    <mergeCell ref="N5:O5"/>
    <mergeCell ref="P5:Q5"/>
    <mergeCell ref="R5:S5"/>
  </mergeCells>
  <pageMargins left="0.7" right="0.7" top="0.75" bottom="0.75" header="0.3" footer="0.3"/>
  <pageSetup paperSize="9" orientation="portrait" horizontalDpi="300" verticalDpi="30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S42"/>
  <sheetViews>
    <sheetView workbookViewId="0"/>
  </sheetViews>
  <sheetFormatPr defaultColWidth="11.42578125" defaultRowHeight="12.75" x14ac:dyDescent="0.2"/>
  <cols>
    <col min="1" max="2" width="12.7109375" customWidth="1"/>
    <col min="3" max="3" width="4.42578125" customWidth="1"/>
    <col min="4" max="4" width="12.7109375" customWidth="1"/>
    <col min="5" max="5" width="4.42578125" customWidth="1"/>
    <col min="6" max="6" width="12.7109375" customWidth="1"/>
    <col min="7" max="7" width="4.42578125" customWidth="1"/>
    <col min="8" max="8" width="12.7109375" customWidth="1"/>
    <col min="9" max="9" width="4.42578125" customWidth="1"/>
    <col min="10" max="10" width="12.7109375" customWidth="1"/>
    <col min="11" max="11" width="4.42578125" customWidth="1"/>
    <col min="12" max="12" width="12.7109375" customWidth="1"/>
    <col min="13" max="13" width="4.42578125" customWidth="1"/>
    <col min="14" max="14" width="12.7109375" customWidth="1"/>
    <col min="15" max="15" width="4.42578125" customWidth="1"/>
    <col min="16" max="16" width="12.7109375" customWidth="1"/>
    <col min="17" max="17" width="4.42578125" customWidth="1"/>
    <col min="18" max="18" width="12.7109375" customWidth="1"/>
    <col min="19" max="19" width="4.42578125" customWidth="1"/>
  </cols>
  <sheetData>
    <row r="1" spans="1:19" x14ac:dyDescent="0.2">
      <c r="A1" s="8" t="str">
        <f>HYPERLINK("#'INDEX'!B14", "Link to index")</f>
        <v>Link to index</v>
      </c>
    </row>
    <row r="2" spans="1:19" ht="15.75" customHeight="1" x14ac:dyDescent="0.2">
      <c r="A2" s="25" t="s">
        <v>221</v>
      </c>
      <c r="B2" s="24"/>
      <c r="C2" s="24"/>
      <c r="D2" s="24"/>
      <c r="E2" s="24"/>
      <c r="F2" s="24"/>
      <c r="G2" s="24"/>
      <c r="H2" s="24"/>
      <c r="I2" s="24"/>
      <c r="J2" s="24"/>
      <c r="K2" s="24"/>
      <c r="L2" s="24"/>
      <c r="M2" s="24"/>
      <c r="N2" s="24"/>
      <c r="O2" s="24"/>
      <c r="P2" s="24"/>
      <c r="Q2" s="24"/>
      <c r="R2" s="24"/>
      <c r="S2" s="24"/>
    </row>
    <row r="3" spans="1:19" ht="15.75" customHeight="1" x14ac:dyDescent="0.2">
      <c r="A3" s="25" t="s">
        <v>32</v>
      </c>
      <c r="B3" s="24"/>
      <c r="C3" s="24"/>
      <c r="D3" s="24"/>
      <c r="E3" s="24"/>
      <c r="F3" s="24"/>
      <c r="G3" s="24"/>
      <c r="H3" s="24"/>
      <c r="I3" s="24"/>
      <c r="J3" s="24"/>
      <c r="K3" s="24"/>
      <c r="L3" s="24"/>
      <c r="M3" s="24"/>
      <c r="N3" s="24"/>
      <c r="O3" s="24"/>
      <c r="P3" s="24"/>
      <c r="Q3" s="24"/>
      <c r="R3" s="24"/>
      <c r="S3" s="24"/>
    </row>
    <row r="4" spans="1:19" ht="15.75" customHeight="1" x14ac:dyDescent="0.2"/>
    <row r="5" spans="1:19" ht="55.5" customHeight="1" x14ac:dyDescent="0.2">
      <c r="A5" s="11" t="s">
        <v>159</v>
      </c>
      <c r="B5" s="27" t="s">
        <v>160</v>
      </c>
      <c r="C5" s="27" t="s">
        <v>159</v>
      </c>
      <c r="D5" s="27" t="s">
        <v>161</v>
      </c>
      <c r="E5" s="27" t="s">
        <v>159</v>
      </c>
      <c r="F5" s="27" t="s">
        <v>162</v>
      </c>
      <c r="G5" s="27" t="s">
        <v>159</v>
      </c>
      <c r="H5" s="27" t="s">
        <v>163</v>
      </c>
      <c r="I5" s="27" t="s">
        <v>159</v>
      </c>
      <c r="J5" s="27" t="s">
        <v>164</v>
      </c>
      <c r="K5" s="27" t="s">
        <v>159</v>
      </c>
      <c r="L5" s="27" t="s">
        <v>165</v>
      </c>
      <c r="M5" s="27" t="s">
        <v>159</v>
      </c>
      <c r="N5" s="27" t="s">
        <v>166</v>
      </c>
      <c r="O5" s="27" t="s">
        <v>159</v>
      </c>
      <c r="P5" s="27" t="s">
        <v>167</v>
      </c>
      <c r="Q5" s="27" t="s">
        <v>159</v>
      </c>
      <c r="R5" s="27" t="s">
        <v>168</v>
      </c>
      <c r="S5" s="27" t="s">
        <v>159</v>
      </c>
    </row>
    <row r="6" spans="1:19" x14ac:dyDescent="0.2">
      <c r="A6" s="26" t="s">
        <v>222</v>
      </c>
      <c r="B6" s="26"/>
      <c r="C6" s="26"/>
      <c r="D6" s="26"/>
      <c r="E6" s="26"/>
      <c r="F6" s="26"/>
      <c r="G6" s="26"/>
      <c r="H6" s="26"/>
      <c r="I6" s="26"/>
      <c r="J6" s="26"/>
      <c r="K6" s="26"/>
      <c r="L6" s="26"/>
      <c r="M6" s="26"/>
      <c r="N6" s="26"/>
      <c r="O6" s="26"/>
      <c r="P6" s="26"/>
      <c r="Q6" s="26"/>
      <c r="R6" s="26"/>
      <c r="S6" s="26"/>
    </row>
    <row r="7" spans="1:19" x14ac:dyDescent="0.2">
      <c r="A7" s="12" t="s">
        <v>170</v>
      </c>
      <c r="B7" s="9">
        <v>0.39854362324758402</v>
      </c>
      <c r="C7" s="10" t="s">
        <v>159</v>
      </c>
      <c r="D7" s="9">
        <v>0.218573250201441</v>
      </c>
      <c r="E7" s="10" t="s">
        <v>159</v>
      </c>
      <c r="F7" s="9">
        <v>1.7105326303456401</v>
      </c>
      <c r="G7" s="10" t="s">
        <v>159</v>
      </c>
      <c r="H7" s="9">
        <v>0.67303030303030298</v>
      </c>
      <c r="I7" s="10" t="s">
        <v>159</v>
      </c>
      <c r="J7" s="9">
        <v>0.286445625327446</v>
      </c>
      <c r="K7" s="10" t="s">
        <v>159</v>
      </c>
      <c r="L7" s="9">
        <v>0.82532080963090304</v>
      </c>
      <c r="M7" s="10" t="s">
        <v>159</v>
      </c>
      <c r="N7" s="9">
        <v>0.58307895143186295</v>
      </c>
      <c r="O7" s="10" t="s">
        <v>159</v>
      </c>
      <c r="P7" s="9">
        <v>1.29934966727163</v>
      </c>
      <c r="Q7" s="10" t="s">
        <v>159</v>
      </c>
      <c r="R7" s="9">
        <v>0.52178934199557303</v>
      </c>
      <c r="S7" s="10" t="s">
        <v>159</v>
      </c>
    </row>
    <row r="8" spans="1:19" x14ac:dyDescent="0.2">
      <c r="A8" s="12" t="s">
        <v>171</v>
      </c>
      <c r="B8" s="9">
        <v>0.22701186073204899</v>
      </c>
      <c r="C8" s="10" t="s">
        <v>159</v>
      </c>
      <c r="D8" s="9">
        <v>0.26681380980150399</v>
      </c>
      <c r="E8" s="10" t="s">
        <v>159</v>
      </c>
      <c r="F8" s="9">
        <v>1.2729081321121301</v>
      </c>
      <c r="G8" s="10" t="s">
        <v>159</v>
      </c>
      <c r="H8" s="9">
        <v>0.72329275343697796</v>
      </c>
      <c r="I8" s="10" t="s">
        <v>159</v>
      </c>
      <c r="J8" s="9">
        <v>0.25391051422005201</v>
      </c>
      <c r="K8" s="10" t="s">
        <v>159</v>
      </c>
      <c r="L8" s="9">
        <v>0.94863897763578298</v>
      </c>
      <c r="M8" s="10" t="s">
        <v>159</v>
      </c>
      <c r="N8" s="9">
        <v>0.65259871276080095</v>
      </c>
      <c r="O8" s="10" t="s">
        <v>159</v>
      </c>
      <c r="P8" s="9">
        <v>1.0835859679514901</v>
      </c>
      <c r="Q8" s="10" t="s">
        <v>159</v>
      </c>
      <c r="R8" s="9">
        <v>0.536299237105618</v>
      </c>
      <c r="S8" s="10" t="s">
        <v>159</v>
      </c>
    </row>
    <row r="9" spans="1:19" x14ac:dyDescent="0.2">
      <c r="A9" s="12" t="s">
        <v>172</v>
      </c>
      <c r="B9" s="9">
        <v>0.21890043070686599</v>
      </c>
      <c r="C9" s="10" t="s">
        <v>159</v>
      </c>
      <c r="D9" s="9">
        <v>0.31641575129239702</v>
      </c>
      <c r="E9" s="10" t="s">
        <v>159</v>
      </c>
      <c r="F9" s="9">
        <v>1.28632664134563</v>
      </c>
      <c r="G9" s="10" t="s">
        <v>159</v>
      </c>
      <c r="H9" s="9">
        <v>0.72728077394909696</v>
      </c>
      <c r="I9" s="10" t="s">
        <v>159</v>
      </c>
      <c r="J9" s="9">
        <v>0.26215078981858297</v>
      </c>
      <c r="K9" s="10" t="s">
        <v>159</v>
      </c>
      <c r="L9" s="9">
        <v>0.953030112133048</v>
      </c>
      <c r="M9" s="10" t="s">
        <v>159</v>
      </c>
      <c r="N9" s="9">
        <v>0.802720823600657</v>
      </c>
      <c r="O9" s="10" t="s">
        <v>159</v>
      </c>
      <c r="P9" s="9">
        <v>0.99952089136490296</v>
      </c>
      <c r="Q9" s="10" t="s">
        <v>159</v>
      </c>
      <c r="R9" s="9">
        <v>0.58384367087283195</v>
      </c>
      <c r="S9" s="10" t="s">
        <v>159</v>
      </c>
    </row>
    <row r="10" spans="1:19" x14ac:dyDescent="0.2">
      <c r="A10" s="12" t="s">
        <v>173</v>
      </c>
      <c r="B10" s="9">
        <v>0.19710723795691101</v>
      </c>
      <c r="C10" s="10" t="s">
        <v>159</v>
      </c>
      <c r="D10" s="9">
        <v>0.327031762371918</v>
      </c>
      <c r="E10" s="10" t="s">
        <v>159</v>
      </c>
      <c r="F10" s="9">
        <v>1.3088979985531699</v>
      </c>
      <c r="G10" s="10" t="s">
        <v>159</v>
      </c>
      <c r="H10" s="9">
        <v>0.71540031208738397</v>
      </c>
      <c r="I10" s="10" t="s">
        <v>159</v>
      </c>
      <c r="J10" s="9">
        <v>0.26192803198578402</v>
      </c>
      <c r="K10" s="10" t="s">
        <v>159</v>
      </c>
      <c r="L10" s="9">
        <v>1.0166666666666699</v>
      </c>
      <c r="M10" s="10" t="s">
        <v>159</v>
      </c>
      <c r="N10" s="9">
        <v>0.73920104861089797</v>
      </c>
      <c r="O10" s="10" t="s">
        <v>159</v>
      </c>
      <c r="P10" s="9">
        <v>0.76984832565532502</v>
      </c>
      <c r="Q10" s="10" t="s">
        <v>159</v>
      </c>
      <c r="R10" s="9">
        <v>0.55132811871632004</v>
      </c>
      <c r="S10" s="10" t="s">
        <v>159</v>
      </c>
    </row>
    <row r="11" spans="1:19" x14ac:dyDescent="0.2">
      <c r="A11" s="12" t="s">
        <v>174</v>
      </c>
      <c r="B11" s="9">
        <v>0.19268451992162</v>
      </c>
      <c r="C11" s="10" t="s">
        <v>159</v>
      </c>
      <c r="D11" s="9">
        <v>0.31018825570123998</v>
      </c>
      <c r="E11" s="10" t="s">
        <v>159</v>
      </c>
      <c r="F11" s="9">
        <v>1.4351276742581101</v>
      </c>
      <c r="G11" s="10" t="s">
        <v>159</v>
      </c>
      <c r="H11" s="9">
        <v>0.75112520168709496</v>
      </c>
      <c r="I11" s="10" t="s">
        <v>159</v>
      </c>
      <c r="J11" s="9">
        <v>0.24697433559145399</v>
      </c>
      <c r="K11" s="10" t="s">
        <v>159</v>
      </c>
      <c r="L11" s="9">
        <v>0.91673605328892604</v>
      </c>
      <c r="M11" s="10" t="s">
        <v>159</v>
      </c>
      <c r="N11" s="9">
        <v>0.80625238537945898</v>
      </c>
      <c r="O11" s="10" t="s">
        <v>159</v>
      </c>
      <c r="P11" s="9">
        <v>0.73337230284392696</v>
      </c>
      <c r="Q11" s="10" t="s">
        <v>159</v>
      </c>
      <c r="R11" s="9">
        <v>0.56031700103643201</v>
      </c>
      <c r="S11" s="10" t="s">
        <v>159</v>
      </c>
    </row>
    <row r="12" spans="1:19" x14ac:dyDescent="0.2">
      <c r="A12" s="12" t="s">
        <v>175</v>
      </c>
      <c r="B12" s="9">
        <v>0.17083681619764099</v>
      </c>
      <c r="C12" s="10" t="s">
        <v>159</v>
      </c>
      <c r="D12" s="9">
        <v>0.30929703624446703</v>
      </c>
      <c r="E12" s="10" t="s">
        <v>159</v>
      </c>
      <c r="F12" s="9">
        <v>1.44583682008368</v>
      </c>
      <c r="G12" s="10" t="s">
        <v>159</v>
      </c>
      <c r="H12" s="9">
        <v>0.70642546769703096</v>
      </c>
      <c r="I12" s="10" t="s">
        <v>159</v>
      </c>
      <c r="J12" s="9">
        <v>0.23999583841146199</v>
      </c>
      <c r="K12" s="10" t="s">
        <v>159</v>
      </c>
      <c r="L12" s="9">
        <v>0.82880895457509196</v>
      </c>
      <c r="M12" s="10" t="s">
        <v>159</v>
      </c>
      <c r="N12" s="9">
        <v>0.83865035027046198</v>
      </c>
      <c r="O12" s="10" t="s">
        <v>159</v>
      </c>
      <c r="P12" s="9">
        <v>0.65476401248660498</v>
      </c>
      <c r="Q12" s="10" t="s">
        <v>159</v>
      </c>
      <c r="R12" s="9">
        <v>0.55052123017247401</v>
      </c>
      <c r="S12" s="10" t="s">
        <v>159</v>
      </c>
    </row>
    <row r="13" spans="1:19" x14ac:dyDescent="0.2">
      <c r="A13" s="12" t="s">
        <v>176</v>
      </c>
      <c r="B13" s="9">
        <v>0.14666365280289301</v>
      </c>
      <c r="C13" s="10" t="s">
        <v>159</v>
      </c>
      <c r="D13" s="9">
        <v>0.30629628142548199</v>
      </c>
      <c r="E13" s="10" t="s">
        <v>159</v>
      </c>
      <c r="F13" s="9">
        <v>1.3027533245926199</v>
      </c>
      <c r="G13" s="10" t="s">
        <v>159</v>
      </c>
      <c r="H13" s="9">
        <v>0.63790006011953204</v>
      </c>
      <c r="I13" s="10" t="s">
        <v>159</v>
      </c>
      <c r="J13" s="9">
        <v>0.24794909208819699</v>
      </c>
      <c r="K13" s="10" t="s">
        <v>159</v>
      </c>
      <c r="L13" s="9">
        <v>0.85752929687500001</v>
      </c>
      <c r="M13" s="10" t="s">
        <v>159</v>
      </c>
      <c r="N13" s="9">
        <v>0.74388975516568601</v>
      </c>
      <c r="O13" s="10" t="s">
        <v>159</v>
      </c>
      <c r="P13" s="9">
        <v>0.601410425602112</v>
      </c>
      <c r="Q13" s="10" t="s">
        <v>159</v>
      </c>
      <c r="R13" s="9">
        <v>0.51504986786282003</v>
      </c>
      <c r="S13" s="10" t="s">
        <v>159</v>
      </c>
    </row>
    <row r="14" spans="1:19" x14ac:dyDescent="0.2">
      <c r="A14" s="12" t="s">
        <v>177</v>
      </c>
      <c r="B14" s="9">
        <v>0.151830776843147</v>
      </c>
      <c r="C14" s="10" t="s">
        <v>159</v>
      </c>
      <c r="D14" s="9">
        <v>0.30388136830871199</v>
      </c>
      <c r="E14" s="10" t="s">
        <v>159</v>
      </c>
      <c r="F14" s="9">
        <v>1.3326880934989001</v>
      </c>
      <c r="G14" s="10" t="s">
        <v>159</v>
      </c>
      <c r="H14" s="9">
        <v>0.60437965359573997</v>
      </c>
      <c r="I14" s="10" t="s">
        <v>159</v>
      </c>
      <c r="J14" s="9">
        <v>0.265488273486153</v>
      </c>
      <c r="K14" s="10" t="s">
        <v>159</v>
      </c>
      <c r="L14" s="9">
        <v>0.83853889943074</v>
      </c>
      <c r="M14" s="10" t="s">
        <v>159</v>
      </c>
      <c r="N14" s="9">
        <v>0.74902962286721697</v>
      </c>
      <c r="O14" s="10" t="s">
        <v>159</v>
      </c>
      <c r="P14" s="9">
        <v>0.48901863738303297</v>
      </c>
      <c r="Q14" s="10" t="s">
        <v>159</v>
      </c>
      <c r="R14" s="9">
        <v>0.50072433669410898</v>
      </c>
      <c r="S14" s="10" t="s">
        <v>159</v>
      </c>
    </row>
    <row r="15" spans="1:19" x14ac:dyDescent="0.2">
      <c r="A15" s="12" t="s">
        <v>181</v>
      </c>
      <c r="B15" s="9">
        <v>0.14806279483411999</v>
      </c>
      <c r="C15" s="10" t="s">
        <v>159</v>
      </c>
      <c r="D15" s="9">
        <v>0.28678648199907403</v>
      </c>
      <c r="E15" s="10" t="s">
        <v>159</v>
      </c>
      <c r="F15" s="9">
        <v>1.4110238967381801</v>
      </c>
      <c r="G15" s="10" t="s">
        <v>159</v>
      </c>
      <c r="H15" s="9">
        <v>0.60892945290004097</v>
      </c>
      <c r="I15" s="10" t="s">
        <v>159</v>
      </c>
      <c r="J15" s="9">
        <v>0.271606895683906</v>
      </c>
      <c r="K15" s="10" t="s">
        <v>159</v>
      </c>
      <c r="L15" s="9">
        <v>0.83879557914889902</v>
      </c>
      <c r="M15" s="10" t="s">
        <v>159</v>
      </c>
      <c r="N15" s="9">
        <v>0.71630978483035401</v>
      </c>
      <c r="O15" s="10" t="s">
        <v>159</v>
      </c>
      <c r="P15" s="9">
        <v>0.50614746102410402</v>
      </c>
      <c r="Q15" s="10" t="s">
        <v>159</v>
      </c>
      <c r="R15" s="9">
        <v>0.49012641202504598</v>
      </c>
      <c r="S15" s="10" t="s">
        <v>159</v>
      </c>
    </row>
    <row r="16" spans="1:19" x14ac:dyDescent="0.2">
      <c r="A16" s="12" t="s">
        <v>182</v>
      </c>
      <c r="B16" s="9">
        <v>0.137602888086643</v>
      </c>
      <c r="C16" s="10" t="s">
        <v>159</v>
      </c>
      <c r="D16" s="9">
        <v>0.26616490577302299</v>
      </c>
      <c r="E16" s="10" t="s">
        <v>159</v>
      </c>
      <c r="F16" s="9">
        <v>1.3350705088902499</v>
      </c>
      <c r="G16" s="10" t="s">
        <v>159</v>
      </c>
      <c r="H16" s="9">
        <v>0.50718182573456805</v>
      </c>
      <c r="I16" s="10" t="s">
        <v>159</v>
      </c>
      <c r="J16" s="9">
        <v>0.25335955110066699</v>
      </c>
      <c r="K16" s="10" t="s">
        <v>159</v>
      </c>
      <c r="L16" s="9">
        <v>0.82526690391459101</v>
      </c>
      <c r="M16" s="10" t="s">
        <v>159</v>
      </c>
      <c r="N16" s="9">
        <v>0.63803596031487797</v>
      </c>
      <c r="O16" s="10" t="s">
        <v>159</v>
      </c>
      <c r="P16" s="9">
        <v>0.51344898432581099</v>
      </c>
      <c r="Q16" s="10" t="s">
        <v>159</v>
      </c>
      <c r="R16" s="9">
        <v>0.445783205807669</v>
      </c>
      <c r="S16" s="10" t="s">
        <v>159</v>
      </c>
    </row>
    <row r="17" spans="1:19" x14ac:dyDescent="0.2">
      <c r="A17" s="12" t="s">
        <v>183</v>
      </c>
      <c r="B17" s="9">
        <v>0.12644070062842599</v>
      </c>
      <c r="C17" s="10" t="s">
        <v>159</v>
      </c>
      <c r="D17" s="9">
        <v>0.30303030303030298</v>
      </c>
      <c r="E17" s="10" t="s">
        <v>159</v>
      </c>
      <c r="F17" s="9">
        <v>1.3792709966405401</v>
      </c>
      <c r="G17" s="10" t="s">
        <v>159</v>
      </c>
      <c r="H17" s="9">
        <v>0.48488506614355398</v>
      </c>
      <c r="I17" s="10" t="s">
        <v>159</v>
      </c>
      <c r="J17" s="9">
        <v>0.28694077741107399</v>
      </c>
      <c r="K17" s="10" t="s">
        <v>159</v>
      </c>
      <c r="L17" s="9">
        <v>0.74874296435272003</v>
      </c>
      <c r="M17" s="10" t="s">
        <v>159</v>
      </c>
      <c r="N17" s="9">
        <v>0.67903835728735595</v>
      </c>
      <c r="O17" s="10" t="s">
        <v>159</v>
      </c>
      <c r="P17" s="9">
        <v>0.53005599447725704</v>
      </c>
      <c r="Q17" s="10" t="s">
        <v>159</v>
      </c>
      <c r="R17" s="9">
        <v>0.46878460082004397</v>
      </c>
      <c r="S17" s="10" t="s">
        <v>159</v>
      </c>
    </row>
    <row r="18" spans="1:19" x14ac:dyDescent="0.2">
      <c r="A18" s="12" t="s">
        <v>184</v>
      </c>
      <c r="B18" s="9">
        <v>0.11158120970218</v>
      </c>
      <c r="C18" s="10" t="s">
        <v>159</v>
      </c>
      <c r="D18" s="9">
        <v>0.30131561059680501</v>
      </c>
      <c r="E18" s="10" t="s">
        <v>159</v>
      </c>
      <c r="F18" s="9">
        <v>1.36877357263623</v>
      </c>
      <c r="G18" s="10" t="s">
        <v>159</v>
      </c>
      <c r="H18" s="9">
        <v>0.39711417911574998</v>
      </c>
      <c r="I18" s="10" t="s">
        <v>159</v>
      </c>
      <c r="J18" s="9">
        <v>0.27839307630454102</v>
      </c>
      <c r="K18" s="10" t="s">
        <v>159</v>
      </c>
      <c r="L18" s="9">
        <v>0.71653427065026398</v>
      </c>
      <c r="M18" s="10" t="s">
        <v>159</v>
      </c>
      <c r="N18" s="9">
        <v>0.64376817741153702</v>
      </c>
      <c r="O18" s="10" t="s">
        <v>159</v>
      </c>
      <c r="P18" s="9">
        <v>0.61801909959072299</v>
      </c>
      <c r="Q18" s="10" t="s">
        <v>159</v>
      </c>
      <c r="R18" s="9">
        <v>0.45091145852363201</v>
      </c>
      <c r="S18" s="10" t="s">
        <v>159</v>
      </c>
    </row>
    <row r="19" spans="1:19" x14ac:dyDescent="0.2">
      <c r="A19" s="12" t="s">
        <v>185</v>
      </c>
      <c r="B19" s="9">
        <v>9.58836592103125E-2</v>
      </c>
      <c r="C19" s="10" t="s">
        <v>159</v>
      </c>
      <c r="D19" s="9">
        <v>0.28793888698098102</v>
      </c>
      <c r="E19" s="10" t="s">
        <v>159</v>
      </c>
      <c r="F19" s="9">
        <v>1.257540665651</v>
      </c>
      <c r="G19" s="10" t="s">
        <v>179</v>
      </c>
      <c r="H19" s="9">
        <v>0.38790319726558398</v>
      </c>
      <c r="I19" s="10" t="s">
        <v>159</v>
      </c>
      <c r="J19" s="9">
        <v>0.24430066565868799</v>
      </c>
      <c r="K19" s="10" t="s">
        <v>159</v>
      </c>
      <c r="L19" s="9">
        <v>0.71593291404612203</v>
      </c>
      <c r="M19" s="10" t="s">
        <v>159</v>
      </c>
      <c r="N19" s="9">
        <v>0.61251536335374401</v>
      </c>
      <c r="O19" s="10" t="s">
        <v>159</v>
      </c>
      <c r="P19" s="9">
        <v>0.56414730930777601</v>
      </c>
      <c r="Q19" s="10" t="s">
        <v>159</v>
      </c>
      <c r="R19" s="9">
        <v>0.42913289389162501</v>
      </c>
      <c r="S19" s="10" t="s">
        <v>159</v>
      </c>
    </row>
    <row r="20" spans="1:19" x14ac:dyDescent="0.2">
      <c r="A20" s="12" t="s">
        <v>187</v>
      </c>
      <c r="B20" s="9">
        <v>9.2994322389533396E-2</v>
      </c>
      <c r="C20" s="10" t="s">
        <v>159</v>
      </c>
      <c r="D20" s="9">
        <v>0.28122788213835798</v>
      </c>
      <c r="E20" s="10" t="s">
        <v>159</v>
      </c>
      <c r="F20" s="9">
        <v>1.16524476944952</v>
      </c>
      <c r="G20" s="10" t="s">
        <v>159</v>
      </c>
      <c r="H20" s="9">
        <v>0.35973506235651798</v>
      </c>
      <c r="I20" s="10" t="s">
        <v>159</v>
      </c>
      <c r="J20" s="9">
        <v>0.23517204000279701</v>
      </c>
      <c r="K20" s="10" t="s">
        <v>159</v>
      </c>
      <c r="L20" s="9">
        <v>0.66441528142315498</v>
      </c>
      <c r="M20" s="10" t="s">
        <v>159</v>
      </c>
      <c r="N20" s="9">
        <v>0.62431547390268305</v>
      </c>
      <c r="O20" s="10" t="s">
        <v>159</v>
      </c>
      <c r="P20" s="9">
        <v>0.55763262924252099</v>
      </c>
      <c r="Q20" s="10" t="s">
        <v>159</v>
      </c>
      <c r="R20" s="9">
        <v>0.420969251678187</v>
      </c>
      <c r="S20" s="10" t="s">
        <v>159</v>
      </c>
    </row>
    <row r="21" spans="1:19" x14ac:dyDescent="0.2">
      <c r="A21" s="12" t="s">
        <v>188</v>
      </c>
      <c r="B21" s="9">
        <v>8.9242219215155599E-2</v>
      </c>
      <c r="C21" s="10" t="s">
        <v>159</v>
      </c>
      <c r="D21" s="9">
        <v>0.26347470054029998</v>
      </c>
      <c r="E21" s="10" t="s">
        <v>159</v>
      </c>
      <c r="F21" s="9">
        <v>1.0372906167234199</v>
      </c>
      <c r="G21" s="10" t="s">
        <v>159</v>
      </c>
      <c r="H21" s="9">
        <v>0.32970515970516001</v>
      </c>
      <c r="I21" s="10" t="s">
        <v>159</v>
      </c>
      <c r="J21" s="9">
        <v>0.23884284863439101</v>
      </c>
      <c r="K21" s="10" t="s">
        <v>159</v>
      </c>
      <c r="L21" s="9">
        <v>0.62104570676734705</v>
      </c>
      <c r="M21" s="10" t="s">
        <v>159</v>
      </c>
      <c r="N21" s="9">
        <v>0.65589911100014398</v>
      </c>
      <c r="O21" s="10" t="s">
        <v>159</v>
      </c>
      <c r="P21" s="9">
        <v>0.54107893861002698</v>
      </c>
      <c r="Q21" s="10" t="s">
        <v>159</v>
      </c>
      <c r="R21" s="9">
        <v>0.411603675649856</v>
      </c>
      <c r="S21" s="10" t="s">
        <v>159</v>
      </c>
    </row>
    <row r="22" spans="1:19" x14ac:dyDescent="0.2">
      <c r="A22" s="12" t="s">
        <v>189</v>
      </c>
      <c r="B22" s="9">
        <v>7.8895300906842505E-2</v>
      </c>
      <c r="C22" s="10" t="s">
        <v>159</v>
      </c>
      <c r="D22" s="9">
        <v>0.300336629707322</v>
      </c>
      <c r="E22" s="10" t="s">
        <v>159</v>
      </c>
      <c r="F22" s="9">
        <v>0.88919602142982601</v>
      </c>
      <c r="G22" s="10" t="s">
        <v>159</v>
      </c>
      <c r="H22" s="9">
        <v>0.31995836732397498</v>
      </c>
      <c r="I22" s="10" t="s">
        <v>159</v>
      </c>
      <c r="J22" s="9">
        <v>0.220692877962235</v>
      </c>
      <c r="K22" s="10" t="s">
        <v>159</v>
      </c>
      <c r="L22" s="9">
        <v>0.59152062406497097</v>
      </c>
      <c r="M22" s="10" t="s">
        <v>159</v>
      </c>
      <c r="N22" s="9">
        <v>0.62266615603255804</v>
      </c>
      <c r="O22" s="10" t="s">
        <v>159</v>
      </c>
      <c r="P22" s="9">
        <v>0.46381227942463799</v>
      </c>
      <c r="Q22" s="10" t="s">
        <v>159</v>
      </c>
      <c r="R22" s="9">
        <v>0.40116037356159601</v>
      </c>
      <c r="S22" s="10" t="s">
        <v>159</v>
      </c>
    </row>
    <row r="23" spans="1:19" x14ac:dyDescent="0.2">
      <c r="A23" s="12" t="s">
        <v>190</v>
      </c>
      <c r="B23" s="9">
        <v>7.0480592909535497E-2</v>
      </c>
      <c r="C23" s="10" t="s">
        <v>159</v>
      </c>
      <c r="D23" s="9">
        <v>0.304435095156317</v>
      </c>
      <c r="E23" s="10" t="s">
        <v>159</v>
      </c>
      <c r="F23" s="9">
        <v>0.86375716403162095</v>
      </c>
      <c r="G23" s="10" t="s">
        <v>159</v>
      </c>
      <c r="H23" s="9">
        <v>0.31148586766052699</v>
      </c>
      <c r="I23" s="10" t="s">
        <v>159</v>
      </c>
      <c r="J23" s="9">
        <v>0.22790460124123599</v>
      </c>
      <c r="K23" s="10" t="s">
        <v>159</v>
      </c>
      <c r="L23" s="9">
        <v>0.54092345326674096</v>
      </c>
      <c r="M23" s="10" t="s">
        <v>159</v>
      </c>
      <c r="N23" s="9">
        <v>0.67972402503525298</v>
      </c>
      <c r="O23" s="10" t="s">
        <v>159</v>
      </c>
      <c r="P23" s="9">
        <v>0.52010053960079405</v>
      </c>
      <c r="Q23" s="10" t="s">
        <v>159</v>
      </c>
      <c r="R23" s="9">
        <v>0.42009575930011001</v>
      </c>
      <c r="S23" s="10" t="s">
        <v>159</v>
      </c>
    </row>
    <row r="24" spans="1:19" x14ac:dyDescent="0.2">
      <c r="A24" s="12" t="s">
        <v>191</v>
      </c>
      <c r="B24" s="9">
        <v>6.0415119691665797E-2</v>
      </c>
      <c r="C24" s="10" t="s">
        <v>159</v>
      </c>
      <c r="D24" s="9">
        <v>0.33109173450219198</v>
      </c>
      <c r="E24" s="10" t="s">
        <v>159</v>
      </c>
      <c r="F24" s="9">
        <v>0.76953055201857501</v>
      </c>
      <c r="G24" s="10" t="s">
        <v>159</v>
      </c>
      <c r="H24" s="9">
        <v>0.29535898617272999</v>
      </c>
      <c r="I24" s="10" t="s">
        <v>159</v>
      </c>
      <c r="J24" s="9">
        <v>0.218168567133812</v>
      </c>
      <c r="K24" s="10" t="s">
        <v>159</v>
      </c>
      <c r="L24" s="9">
        <v>0.471380539989811</v>
      </c>
      <c r="M24" s="10" t="s">
        <v>159</v>
      </c>
      <c r="N24" s="9">
        <v>0.67000479783661204</v>
      </c>
      <c r="O24" s="10" t="s">
        <v>159</v>
      </c>
      <c r="P24" s="9">
        <v>0.45848139816047601</v>
      </c>
      <c r="Q24" s="10" t="s">
        <v>159</v>
      </c>
      <c r="R24" s="9">
        <v>0.41208324361851001</v>
      </c>
      <c r="S24" s="10" t="s">
        <v>159</v>
      </c>
    </row>
    <row r="25" spans="1:19" x14ac:dyDescent="0.2">
      <c r="A25" s="12" t="s">
        <v>192</v>
      </c>
      <c r="B25" s="9">
        <v>6.0800503813589001E-2</v>
      </c>
      <c r="C25" s="10" t="s">
        <v>159</v>
      </c>
      <c r="D25" s="9">
        <v>0.33876037378291801</v>
      </c>
      <c r="E25" s="10" t="s">
        <v>159</v>
      </c>
      <c r="F25" s="9">
        <v>0.69133913924734802</v>
      </c>
      <c r="G25" s="10" t="s">
        <v>159</v>
      </c>
      <c r="H25" s="9">
        <v>0.27643716096500598</v>
      </c>
      <c r="I25" s="10" t="s">
        <v>159</v>
      </c>
      <c r="J25" s="9">
        <v>0.219665904024405</v>
      </c>
      <c r="K25" s="10" t="s">
        <v>159</v>
      </c>
      <c r="L25" s="9">
        <v>0.432823698041089</v>
      </c>
      <c r="M25" s="10" t="s">
        <v>159</v>
      </c>
      <c r="N25" s="9">
        <v>0.64152827342932295</v>
      </c>
      <c r="O25" s="10" t="s">
        <v>159</v>
      </c>
      <c r="P25" s="9">
        <v>0.55142088136655298</v>
      </c>
      <c r="Q25" s="10" t="s">
        <v>159</v>
      </c>
      <c r="R25" s="9">
        <v>0.41648429824220101</v>
      </c>
      <c r="S25" s="10" t="s">
        <v>159</v>
      </c>
    </row>
    <row r="26" spans="1:19" x14ac:dyDescent="0.2">
      <c r="A26" s="12" t="s">
        <v>193</v>
      </c>
      <c r="B26" s="9">
        <v>5.48623554324809E-2</v>
      </c>
      <c r="C26" s="10" t="s">
        <v>159</v>
      </c>
      <c r="D26" s="9">
        <v>0.39872228189655701</v>
      </c>
      <c r="E26" s="10" t="s">
        <v>159</v>
      </c>
      <c r="F26" s="9">
        <v>0.67701990874622497</v>
      </c>
      <c r="G26" s="10" t="s">
        <v>159</v>
      </c>
      <c r="H26" s="9">
        <v>0.331789104366424</v>
      </c>
      <c r="I26" s="10" t="s">
        <v>159</v>
      </c>
      <c r="J26" s="9">
        <v>0.21364574123194799</v>
      </c>
      <c r="K26" s="10" t="s">
        <v>159</v>
      </c>
      <c r="L26" s="9">
        <v>0.43175184183530702</v>
      </c>
      <c r="M26" s="10" t="s">
        <v>159</v>
      </c>
      <c r="N26" s="9">
        <v>0.73137060298057799</v>
      </c>
      <c r="O26" s="10" t="s">
        <v>159</v>
      </c>
      <c r="P26" s="9">
        <v>0.58025475935531401</v>
      </c>
      <c r="Q26" s="10" t="s">
        <v>159</v>
      </c>
      <c r="R26" s="9">
        <v>0.46979318607725501</v>
      </c>
      <c r="S26" s="10" t="s">
        <v>159</v>
      </c>
    </row>
    <row r="27" spans="1:19" x14ac:dyDescent="0.2">
      <c r="A27" s="12" t="s">
        <v>195</v>
      </c>
      <c r="B27" s="9">
        <v>6.5771646754526403E-2</v>
      </c>
      <c r="C27" s="10" t="s">
        <v>159</v>
      </c>
      <c r="D27" s="9">
        <v>0.40792494576771798</v>
      </c>
      <c r="E27" s="10" t="s">
        <v>159</v>
      </c>
      <c r="F27" s="9">
        <v>0.62933475413886797</v>
      </c>
      <c r="G27" s="10" t="s">
        <v>159</v>
      </c>
      <c r="H27" s="9">
        <v>0.33196968746511801</v>
      </c>
      <c r="I27" s="10" t="s">
        <v>159</v>
      </c>
      <c r="J27" s="9">
        <v>0.248759315599967</v>
      </c>
      <c r="K27" s="10" t="s">
        <v>159</v>
      </c>
      <c r="L27" s="9">
        <v>0.40699841377747598</v>
      </c>
      <c r="M27" s="10" t="s">
        <v>159</v>
      </c>
      <c r="N27" s="9">
        <v>0.70599354892825295</v>
      </c>
      <c r="O27" s="10" t="s">
        <v>159</v>
      </c>
      <c r="P27" s="9">
        <v>0.52220837908607098</v>
      </c>
      <c r="Q27" s="10" t="s">
        <v>159</v>
      </c>
      <c r="R27" s="9">
        <v>0.46059322235837002</v>
      </c>
      <c r="S27" s="10" t="s">
        <v>159</v>
      </c>
    </row>
    <row r="28" spans="1:19" x14ac:dyDescent="0.2">
      <c r="A28" s="12" t="s">
        <v>196</v>
      </c>
      <c r="B28" s="9">
        <v>0.10136108416380001</v>
      </c>
      <c r="C28" s="10" t="s">
        <v>159</v>
      </c>
      <c r="D28" s="9">
        <v>0.40092832374446402</v>
      </c>
      <c r="E28" s="10" t="s">
        <v>159</v>
      </c>
      <c r="F28" s="9">
        <v>0.57767763040504405</v>
      </c>
      <c r="G28" s="10" t="s">
        <v>159</v>
      </c>
      <c r="H28" s="9">
        <v>0.32868326323715802</v>
      </c>
      <c r="I28" s="10" t="s">
        <v>159</v>
      </c>
      <c r="J28" s="9">
        <v>0.18434185477291301</v>
      </c>
      <c r="K28" s="10" t="s">
        <v>159</v>
      </c>
      <c r="L28" s="9">
        <v>0.37620054418127502</v>
      </c>
      <c r="M28" s="10" t="s">
        <v>159</v>
      </c>
      <c r="N28" s="9">
        <v>0.56665338340093696</v>
      </c>
      <c r="O28" s="10" t="s">
        <v>159</v>
      </c>
      <c r="P28" s="9">
        <v>0.45735506847303298</v>
      </c>
      <c r="Q28" s="10" t="s">
        <v>186</v>
      </c>
      <c r="R28" s="9">
        <v>0.412788984335695</v>
      </c>
      <c r="S28" s="10" t="s">
        <v>159</v>
      </c>
    </row>
    <row r="29" spans="1:19" x14ac:dyDescent="0.2">
      <c r="A29" s="12" t="s">
        <v>198</v>
      </c>
      <c r="B29" s="9">
        <v>6.9413083064854997E-2</v>
      </c>
      <c r="C29" s="10" t="s">
        <v>159</v>
      </c>
      <c r="D29" s="9">
        <v>0.39553906240188902</v>
      </c>
      <c r="E29" s="10" t="s">
        <v>159</v>
      </c>
      <c r="F29" s="9">
        <v>0.55719736385709295</v>
      </c>
      <c r="G29" s="10" t="s">
        <v>159</v>
      </c>
      <c r="H29" s="9">
        <v>0.35376038209626198</v>
      </c>
      <c r="I29" s="10" t="s">
        <v>159</v>
      </c>
      <c r="J29" s="9">
        <v>0.236701436725054</v>
      </c>
      <c r="K29" s="10" t="s">
        <v>159</v>
      </c>
      <c r="L29" s="9">
        <v>0.34724450006417701</v>
      </c>
      <c r="M29" s="10" t="s">
        <v>159</v>
      </c>
      <c r="N29" s="9">
        <v>0.62128489332216996</v>
      </c>
      <c r="O29" s="10" t="s">
        <v>159</v>
      </c>
      <c r="P29" s="9">
        <v>0.40824569027958901</v>
      </c>
      <c r="Q29" s="10" t="s">
        <v>159</v>
      </c>
      <c r="R29" s="9">
        <v>0.42432403366418497</v>
      </c>
      <c r="S29" s="10" t="s">
        <v>159</v>
      </c>
    </row>
    <row r="30" spans="1:19" x14ac:dyDescent="0.2">
      <c r="A30" s="12" t="s">
        <v>199</v>
      </c>
      <c r="B30" s="9">
        <v>6.8580891583642695E-2</v>
      </c>
      <c r="C30" s="10" t="s">
        <v>159</v>
      </c>
      <c r="D30" s="9">
        <v>0.337622063329929</v>
      </c>
      <c r="E30" s="10" t="s">
        <v>159</v>
      </c>
      <c r="F30" s="9">
        <v>0.56586037966932001</v>
      </c>
      <c r="G30" s="10" t="s">
        <v>159</v>
      </c>
      <c r="H30" s="9">
        <v>0.39050987135496501</v>
      </c>
      <c r="I30" s="10" t="s">
        <v>159</v>
      </c>
      <c r="J30" s="9">
        <v>0.16211999739576699</v>
      </c>
      <c r="K30" s="10" t="s">
        <v>159</v>
      </c>
      <c r="L30" s="9">
        <v>0.32845285801093799</v>
      </c>
      <c r="M30" s="10" t="s">
        <v>159</v>
      </c>
      <c r="N30" s="9">
        <v>0.55599746563839003</v>
      </c>
      <c r="O30" s="10" t="s">
        <v>159</v>
      </c>
      <c r="P30" s="9">
        <v>0.38457135029523498</v>
      </c>
      <c r="Q30" s="10" t="s">
        <v>159</v>
      </c>
      <c r="R30" s="9">
        <v>0.38940728984130002</v>
      </c>
      <c r="S30" s="10" t="s">
        <v>159</v>
      </c>
    </row>
    <row r="31" spans="1:19" x14ac:dyDescent="0.2">
      <c r="A31" s="12" t="s">
        <v>200</v>
      </c>
      <c r="B31" s="9">
        <v>4.5582557909324903E-2</v>
      </c>
      <c r="C31" s="10" t="s">
        <v>159</v>
      </c>
      <c r="D31" s="9">
        <v>0.23976997232250599</v>
      </c>
      <c r="E31" s="10" t="s">
        <v>159</v>
      </c>
      <c r="F31" s="9">
        <v>0.45194256231739899</v>
      </c>
      <c r="G31" s="10" t="s">
        <v>159</v>
      </c>
      <c r="H31" s="9">
        <v>0.23122732526828799</v>
      </c>
      <c r="I31" s="10" t="s">
        <v>159</v>
      </c>
      <c r="J31" s="9">
        <v>0.13646922210564399</v>
      </c>
      <c r="K31" s="10" t="s">
        <v>159</v>
      </c>
      <c r="L31" s="9">
        <v>0.23169015269791701</v>
      </c>
      <c r="M31" s="10" t="s">
        <v>159</v>
      </c>
      <c r="N31" s="9">
        <v>0.38163276759847597</v>
      </c>
      <c r="O31" s="10" t="s">
        <v>159</v>
      </c>
      <c r="P31" s="9">
        <v>0.26923458354568103</v>
      </c>
      <c r="Q31" s="10" t="s">
        <v>159</v>
      </c>
      <c r="R31" s="9">
        <v>0.26617501224422402</v>
      </c>
      <c r="S31" s="10" t="s">
        <v>159</v>
      </c>
    </row>
    <row r="32" spans="1:19" x14ac:dyDescent="0.2">
      <c r="A32" s="15" t="s">
        <v>201</v>
      </c>
      <c r="B32" s="13">
        <v>6.6700341559628604E-2</v>
      </c>
      <c r="C32" s="14" t="s">
        <v>159</v>
      </c>
      <c r="D32" s="13">
        <v>0.164728133848588</v>
      </c>
      <c r="E32" s="14" t="s">
        <v>159</v>
      </c>
      <c r="F32" s="13">
        <v>0.56941596590254595</v>
      </c>
      <c r="G32" s="14" t="s">
        <v>159</v>
      </c>
      <c r="H32" s="13">
        <v>0.27438100541127203</v>
      </c>
      <c r="I32" s="14" t="s">
        <v>159</v>
      </c>
      <c r="J32" s="13">
        <v>0.18002530444013201</v>
      </c>
      <c r="K32" s="14" t="s">
        <v>159</v>
      </c>
      <c r="L32" s="13">
        <v>0.30229701439739598</v>
      </c>
      <c r="M32" s="14" t="s">
        <v>159</v>
      </c>
      <c r="N32" s="13">
        <v>0.11852177099712601</v>
      </c>
      <c r="O32" s="14" t="s">
        <v>159</v>
      </c>
      <c r="P32" s="13">
        <v>0.30886614254281602</v>
      </c>
      <c r="Q32" s="14" t="s">
        <v>159</v>
      </c>
      <c r="R32" s="13">
        <v>0.19667484568761301</v>
      </c>
      <c r="S32" s="14" t="s">
        <v>159</v>
      </c>
    </row>
    <row r="34" spans="1:2" x14ac:dyDescent="0.2">
      <c r="A34" s="16" t="s">
        <v>202</v>
      </c>
      <c r="B34" s="16" t="s">
        <v>215</v>
      </c>
    </row>
    <row r="36" spans="1:2" x14ac:dyDescent="0.2">
      <c r="B36" s="16" t="s">
        <v>216</v>
      </c>
    </row>
    <row r="37" spans="1:2" x14ac:dyDescent="0.2">
      <c r="B37" s="16" t="s">
        <v>217</v>
      </c>
    </row>
    <row r="41" spans="1:2" x14ac:dyDescent="0.2">
      <c r="A41" s="17" t="str">
        <f>HYPERLINK("#'CASINO 8'!A2", "&lt;&lt;&lt; Previous table")</f>
        <v>&lt;&lt;&lt; Previous table</v>
      </c>
    </row>
    <row r="42" spans="1:2" x14ac:dyDescent="0.2">
      <c r="A42" s="17" t="str">
        <f>HYPERLINK("#'CASINO 10'!A2", "&gt;&gt;&gt; Next table")</f>
        <v>&gt;&gt;&gt; Next table</v>
      </c>
    </row>
  </sheetData>
  <mergeCells count="12">
    <mergeCell ref="A2:S2"/>
    <mergeCell ref="A3:S3"/>
    <mergeCell ref="A6:S6"/>
    <mergeCell ref="B5:C5"/>
    <mergeCell ref="D5:E5"/>
    <mergeCell ref="F5:G5"/>
    <mergeCell ref="H5:I5"/>
    <mergeCell ref="J5:K5"/>
    <mergeCell ref="L5:M5"/>
    <mergeCell ref="N5:O5"/>
    <mergeCell ref="P5:Q5"/>
    <mergeCell ref="R5:S5"/>
  </mergeCells>
  <pageMargins left="0.7" right="0.7" top="0.75" bottom="0.75" header="0.3" footer="0.3"/>
  <pageSetup paperSize="9" orientation="portrait" horizontalDpi="300" verticalDpi="300"/>
</worksheet>
</file>

<file path=xl/worksheets/sheet1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D00-000000000000}">
  <dimension ref="A1:S51"/>
  <sheetViews>
    <sheetView workbookViewId="0"/>
  </sheetViews>
  <sheetFormatPr defaultColWidth="11.42578125" defaultRowHeight="12.75" x14ac:dyDescent="0.2"/>
  <cols>
    <col min="1" max="2" width="12.7109375" customWidth="1"/>
    <col min="3" max="3" width="4.42578125" customWidth="1"/>
    <col min="4" max="4" width="12.7109375" customWidth="1"/>
    <col min="5" max="5" width="4.42578125" customWidth="1"/>
    <col min="6" max="6" width="12.7109375" customWidth="1"/>
    <col min="7" max="7" width="4.42578125" customWidth="1"/>
    <col min="8" max="8" width="12.7109375" customWidth="1"/>
    <col min="9" max="9" width="4.42578125" customWidth="1"/>
    <col min="10" max="10" width="12.7109375" customWidth="1"/>
    <col min="11" max="11" width="4.42578125" customWidth="1"/>
    <col min="12" max="12" width="12.7109375" customWidth="1"/>
    <col min="13" max="13" width="4.42578125" customWidth="1"/>
    <col min="14" max="14" width="12.7109375" customWidth="1"/>
    <col min="15" max="15" width="4.42578125" customWidth="1"/>
    <col min="16" max="16" width="12.7109375" customWidth="1"/>
    <col min="17" max="17" width="4.42578125" customWidth="1"/>
    <col min="18" max="18" width="12.7109375" customWidth="1"/>
    <col min="19" max="19" width="4.42578125" customWidth="1"/>
  </cols>
  <sheetData>
    <row r="1" spans="1:19" x14ac:dyDescent="0.2">
      <c r="A1" s="8" t="str">
        <f>HYPERLINK("#'INDEX'!B113", "Link to index")</f>
        <v>Link to index</v>
      </c>
    </row>
    <row r="2" spans="1:19" ht="15.75" customHeight="1" x14ac:dyDescent="0.2">
      <c r="A2" s="25" t="s">
        <v>426</v>
      </c>
      <c r="B2" s="24"/>
      <c r="C2" s="24"/>
      <c r="D2" s="24"/>
      <c r="E2" s="24"/>
      <c r="F2" s="24"/>
      <c r="G2" s="24"/>
      <c r="H2" s="24"/>
      <c r="I2" s="24"/>
      <c r="J2" s="24"/>
      <c r="K2" s="24"/>
      <c r="L2" s="24"/>
      <c r="M2" s="24"/>
      <c r="N2" s="24"/>
      <c r="O2" s="24"/>
      <c r="P2" s="24"/>
      <c r="Q2" s="24"/>
      <c r="R2" s="24"/>
      <c r="S2" s="24"/>
    </row>
    <row r="3" spans="1:19" ht="15.75" customHeight="1" x14ac:dyDescent="0.2">
      <c r="A3" s="25" t="s">
        <v>131</v>
      </c>
      <c r="B3" s="24"/>
      <c r="C3" s="24"/>
      <c r="D3" s="24"/>
      <c r="E3" s="24"/>
      <c r="F3" s="24"/>
      <c r="G3" s="24"/>
      <c r="H3" s="24"/>
      <c r="I3" s="24"/>
      <c r="J3" s="24"/>
      <c r="K3" s="24"/>
      <c r="L3" s="24"/>
      <c r="M3" s="24"/>
      <c r="N3" s="24"/>
      <c r="O3" s="24"/>
      <c r="P3" s="24"/>
      <c r="Q3" s="24"/>
      <c r="R3" s="24"/>
      <c r="S3" s="24"/>
    </row>
    <row r="4" spans="1:19" ht="15.75" customHeight="1" x14ac:dyDescent="0.2"/>
    <row r="5" spans="1:19" ht="55.5" customHeight="1" x14ac:dyDescent="0.2">
      <c r="A5" s="11" t="s">
        <v>159</v>
      </c>
      <c r="B5" s="27" t="s">
        <v>160</v>
      </c>
      <c r="C5" s="27" t="s">
        <v>159</v>
      </c>
      <c r="D5" s="27" t="s">
        <v>161</v>
      </c>
      <c r="E5" s="27" t="s">
        <v>159</v>
      </c>
      <c r="F5" s="27" t="s">
        <v>162</v>
      </c>
      <c r="G5" s="27" t="s">
        <v>159</v>
      </c>
      <c r="H5" s="27" t="s">
        <v>163</v>
      </c>
      <c r="I5" s="27" t="s">
        <v>159</v>
      </c>
      <c r="J5" s="27" t="s">
        <v>164</v>
      </c>
      <c r="K5" s="27" t="s">
        <v>159</v>
      </c>
      <c r="L5" s="27" t="s">
        <v>165</v>
      </c>
      <c r="M5" s="27" t="s">
        <v>159</v>
      </c>
      <c r="N5" s="27" t="s">
        <v>166</v>
      </c>
      <c r="O5" s="27" t="s">
        <v>159</v>
      </c>
      <c r="P5" s="27" t="s">
        <v>167</v>
      </c>
      <c r="Q5" s="27" t="s">
        <v>159</v>
      </c>
      <c r="R5" s="27" t="s">
        <v>168</v>
      </c>
      <c r="S5" s="27" t="s">
        <v>159</v>
      </c>
    </row>
    <row r="6" spans="1:19" x14ac:dyDescent="0.2">
      <c r="A6" s="26" t="s">
        <v>212</v>
      </c>
      <c r="B6" s="26"/>
      <c r="C6" s="26"/>
      <c r="D6" s="26"/>
      <c r="E6" s="26"/>
      <c r="F6" s="26"/>
      <c r="G6" s="26"/>
      <c r="H6" s="26"/>
      <c r="I6" s="26"/>
      <c r="J6" s="26"/>
      <c r="K6" s="26"/>
      <c r="L6" s="26"/>
      <c r="M6" s="26"/>
      <c r="N6" s="26"/>
      <c r="O6" s="26"/>
      <c r="P6" s="26"/>
      <c r="Q6" s="26"/>
      <c r="R6" s="26"/>
      <c r="S6" s="26"/>
    </row>
    <row r="7" spans="1:19" x14ac:dyDescent="0.2">
      <c r="A7" s="12" t="s">
        <v>170</v>
      </c>
      <c r="B7" s="18">
        <v>688.87607302087304</v>
      </c>
      <c r="C7" s="10" t="s">
        <v>159</v>
      </c>
      <c r="D7" s="18">
        <v>1022.79987889837</v>
      </c>
      <c r="E7" s="10" t="s">
        <v>159</v>
      </c>
      <c r="F7" s="18">
        <v>1729.3483239976499</v>
      </c>
      <c r="G7" s="10" t="s">
        <v>159</v>
      </c>
      <c r="H7" s="18">
        <v>732.97845888243603</v>
      </c>
      <c r="I7" s="10" t="s">
        <v>180</v>
      </c>
      <c r="J7" s="18">
        <v>579.98710146964004</v>
      </c>
      <c r="K7" s="10" t="s">
        <v>180</v>
      </c>
      <c r="L7" s="18">
        <v>828.08031574179904</v>
      </c>
      <c r="M7" s="10" t="s">
        <v>159</v>
      </c>
      <c r="N7" s="18">
        <v>879.20792137644003</v>
      </c>
      <c r="O7" s="10" t="s">
        <v>159</v>
      </c>
      <c r="P7" s="18">
        <v>721.90632104369104</v>
      </c>
      <c r="Q7" s="10" t="s">
        <v>159</v>
      </c>
      <c r="R7" s="18">
        <v>865.55561311651695</v>
      </c>
      <c r="S7" s="10" t="s">
        <v>180</v>
      </c>
    </row>
    <row r="8" spans="1:19" x14ac:dyDescent="0.2">
      <c r="A8" s="12" t="s">
        <v>171</v>
      </c>
      <c r="B8" s="18">
        <v>911.88421297168895</v>
      </c>
      <c r="C8" s="10" t="s">
        <v>159</v>
      </c>
      <c r="D8" s="18">
        <v>998.67580081126198</v>
      </c>
      <c r="E8" s="10" t="s">
        <v>159</v>
      </c>
      <c r="F8" s="18">
        <v>1951.94060547514</v>
      </c>
      <c r="G8" s="10" t="s">
        <v>159</v>
      </c>
      <c r="H8" s="18">
        <v>711.75015385117001</v>
      </c>
      <c r="I8" s="10" t="s">
        <v>180</v>
      </c>
      <c r="J8" s="18">
        <v>593.78044157592296</v>
      </c>
      <c r="K8" s="10" t="s">
        <v>180</v>
      </c>
      <c r="L8" s="18">
        <v>751.65961545076198</v>
      </c>
      <c r="M8" s="10" t="s">
        <v>159</v>
      </c>
      <c r="N8" s="18">
        <v>847.59183567378398</v>
      </c>
      <c r="O8" s="10" t="s">
        <v>159</v>
      </c>
      <c r="P8" s="18">
        <v>706.56831415138902</v>
      </c>
      <c r="Q8" s="10" t="s">
        <v>159</v>
      </c>
      <c r="R8" s="18">
        <v>849.19881068404698</v>
      </c>
      <c r="S8" s="10" t="s">
        <v>180</v>
      </c>
    </row>
    <row r="9" spans="1:19" x14ac:dyDescent="0.2">
      <c r="A9" s="12" t="s">
        <v>172</v>
      </c>
      <c r="B9" s="18">
        <v>953.57473658576896</v>
      </c>
      <c r="C9" s="10" t="s">
        <v>159</v>
      </c>
      <c r="D9" s="18">
        <v>981.06504435177999</v>
      </c>
      <c r="E9" s="10" t="s">
        <v>159</v>
      </c>
      <c r="F9" s="18">
        <v>2388.88973291605</v>
      </c>
      <c r="G9" s="10" t="s">
        <v>159</v>
      </c>
      <c r="H9" s="18">
        <v>694.65324527741802</v>
      </c>
      <c r="I9" s="10" t="s">
        <v>180</v>
      </c>
      <c r="J9" s="18">
        <v>643.31889358346405</v>
      </c>
      <c r="K9" s="10" t="s">
        <v>180</v>
      </c>
      <c r="L9" s="18">
        <v>674.63099076725905</v>
      </c>
      <c r="M9" s="10" t="s">
        <v>159</v>
      </c>
      <c r="N9" s="18">
        <v>871.61679205244002</v>
      </c>
      <c r="O9" s="10" t="s">
        <v>159</v>
      </c>
      <c r="P9" s="18">
        <v>744.89727579086502</v>
      </c>
      <c r="Q9" s="10" t="s">
        <v>159</v>
      </c>
      <c r="R9" s="18">
        <v>856.82382178844102</v>
      </c>
      <c r="S9" s="10" t="s">
        <v>180</v>
      </c>
    </row>
    <row r="10" spans="1:19" x14ac:dyDescent="0.2">
      <c r="A10" s="12" t="s">
        <v>173</v>
      </c>
      <c r="B10" s="18">
        <v>1030.6132768708101</v>
      </c>
      <c r="C10" s="10" t="s">
        <v>159</v>
      </c>
      <c r="D10" s="18">
        <v>979.25029537945795</v>
      </c>
      <c r="E10" s="10" t="s">
        <v>159</v>
      </c>
      <c r="F10" s="18">
        <v>2723.0587683476601</v>
      </c>
      <c r="G10" s="10" t="s">
        <v>159</v>
      </c>
      <c r="H10" s="18">
        <v>695.41103925959499</v>
      </c>
      <c r="I10" s="10" t="s">
        <v>180</v>
      </c>
      <c r="J10" s="18">
        <v>655.045961556051</v>
      </c>
      <c r="K10" s="10" t="s">
        <v>180</v>
      </c>
      <c r="L10" s="18">
        <v>660.35736523115099</v>
      </c>
      <c r="M10" s="10" t="s">
        <v>159</v>
      </c>
      <c r="N10" s="18">
        <v>885.84464181081603</v>
      </c>
      <c r="O10" s="10" t="s">
        <v>159</v>
      </c>
      <c r="P10" s="18">
        <v>770.472291307202</v>
      </c>
      <c r="Q10" s="10" t="s">
        <v>159</v>
      </c>
      <c r="R10" s="18">
        <v>867.520285455519</v>
      </c>
      <c r="S10" s="10" t="s">
        <v>180</v>
      </c>
    </row>
    <row r="11" spans="1:19" x14ac:dyDescent="0.2">
      <c r="A11" s="12" t="s">
        <v>174</v>
      </c>
      <c r="B11" s="18">
        <v>1262.6125140941199</v>
      </c>
      <c r="C11" s="10" t="s">
        <v>180</v>
      </c>
      <c r="D11" s="18">
        <v>979.00680195952805</v>
      </c>
      <c r="E11" s="10" t="s">
        <v>159</v>
      </c>
      <c r="F11" s="18">
        <v>3084.1263993405</v>
      </c>
      <c r="G11" s="10" t="s">
        <v>159</v>
      </c>
      <c r="H11" s="18">
        <v>673.62202344977595</v>
      </c>
      <c r="I11" s="10" t="s">
        <v>180</v>
      </c>
      <c r="J11" s="18">
        <v>654.07124447474905</v>
      </c>
      <c r="K11" s="10" t="s">
        <v>180</v>
      </c>
      <c r="L11" s="18">
        <v>620.72103219341102</v>
      </c>
      <c r="M11" s="10" t="s">
        <v>159</v>
      </c>
      <c r="N11" s="18">
        <v>875.905121280711</v>
      </c>
      <c r="O11" s="10" t="s">
        <v>159</v>
      </c>
      <c r="P11" s="18">
        <v>767.58620938967499</v>
      </c>
      <c r="Q11" s="10" t="s">
        <v>159</v>
      </c>
      <c r="R11" s="18">
        <v>867.10922302464803</v>
      </c>
      <c r="S11" s="10" t="s">
        <v>180</v>
      </c>
    </row>
    <row r="12" spans="1:19" x14ac:dyDescent="0.2">
      <c r="A12" s="12" t="s">
        <v>175</v>
      </c>
      <c r="B12" s="18">
        <v>1993.3077255666201</v>
      </c>
      <c r="C12" s="10" t="s">
        <v>180</v>
      </c>
      <c r="D12" s="18">
        <v>965.95927574753898</v>
      </c>
      <c r="E12" s="10" t="s">
        <v>180</v>
      </c>
      <c r="F12" s="18">
        <v>4409.4201339586698</v>
      </c>
      <c r="G12" s="10" t="s">
        <v>159</v>
      </c>
      <c r="H12" s="18">
        <v>596.458483563762</v>
      </c>
      <c r="I12" s="10" t="s">
        <v>180</v>
      </c>
      <c r="J12" s="18">
        <v>683.186743037415</v>
      </c>
      <c r="K12" s="10" t="s">
        <v>180</v>
      </c>
      <c r="L12" s="18">
        <v>659.43576263352395</v>
      </c>
      <c r="M12" s="10" t="s">
        <v>159</v>
      </c>
      <c r="N12" s="18">
        <v>931.27831475742801</v>
      </c>
      <c r="O12" s="10" t="s">
        <v>159</v>
      </c>
      <c r="P12" s="18">
        <v>766.71824330880997</v>
      </c>
      <c r="Q12" s="10" t="s">
        <v>159</v>
      </c>
      <c r="R12" s="18">
        <v>890.618127772413</v>
      </c>
      <c r="S12" s="10" t="s">
        <v>180</v>
      </c>
    </row>
    <row r="13" spans="1:19" x14ac:dyDescent="0.2">
      <c r="A13" s="12" t="s">
        <v>176</v>
      </c>
      <c r="B13" s="18">
        <v>2636.1983569545901</v>
      </c>
      <c r="C13" s="10" t="s">
        <v>180</v>
      </c>
      <c r="D13" s="18">
        <v>1009.9341424082101</v>
      </c>
      <c r="E13" s="10" t="s">
        <v>180</v>
      </c>
      <c r="F13" s="18">
        <v>8046.6978789813402</v>
      </c>
      <c r="G13" s="10" t="s">
        <v>159</v>
      </c>
      <c r="H13" s="18">
        <v>600.56269033156502</v>
      </c>
      <c r="I13" s="10" t="s">
        <v>180</v>
      </c>
      <c r="J13" s="18">
        <v>704.04824649788202</v>
      </c>
      <c r="K13" s="10" t="s">
        <v>180</v>
      </c>
      <c r="L13" s="18">
        <v>716.74056679659202</v>
      </c>
      <c r="M13" s="10" t="s">
        <v>180</v>
      </c>
      <c r="N13" s="18">
        <v>996.29258507407599</v>
      </c>
      <c r="O13" s="10" t="s">
        <v>159</v>
      </c>
      <c r="P13" s="18">
        <v>762.299697875481</v>
      </c>
      <c r="Q13" s="10" t="s">
        <v>159</v>
      </c>
      <c r="R13" s="18">
        <v>970.448113771512</v>
      </c>
      <c r="S13" s="10" t="s">
        <v>180</v>
      </c>
    </row>
    <row r="14" spans="1:19" x14ac:dyDescent="0.2">
      <c r="A14" s="12" t="s">
        <v>177</v>
      </c>
      <c r="B14" s="18">
        <v>3138.3293413052402</v>
      </c>
      <c r="C14" s="10" t="s">
        <v>180</v>
      </c>
      <c r="D14" s="18">
        <v>1058.9179974098799</v>
      </c>
      <c r="E14" s="10" t="s">
        <v>180</v>
      </c>
      <c r="F14" s="18">
        <v>10963.062738193699</v>
      </c>
      <c r="G14" s="10" t="s">
        <v>159</v>
      </c>
      <c r="H14" s="18">
        <v>620.94264756709401</v>
      </c>
      <c r="I14" s="10" t="s">
        <v>180</v>
      </c>
      <c r="J14" s="18">
        <v>684.68642263645597</v>
      </c>
      <c r="K14" s="10" t="s">
        <v>180</v>
      </c>
      <c r="L14" s="18">
        <v>785.54125302807199</v>
      </c>
      <c r="M14" s="10" t="s">
        <v>180</v>
      </c>
      <c r="N14" s="18">
        <v>1041.1551594170301</v>
      </c>
      <c r="O14" s="10" t="s">
        <v>159</v>
      </c>
      <c r="P14" s="18">
        <v>800.91639573935095</v>
      </c>
      <c r="Q14" s="10" t="s">
        <v>159</v>
      </c>
      <c r="R14" s="18">
        <v>1040.4883682182401</v>
      </c>
      <c r="S14" s="10" t="s">
        <v>180</v>
      </c>
    </row>
    <row r="15" spans="1:19" x14ac:dyDescent="0.2">
      <c r="A15" s="12" t="s">
        <v>181</v>
      </c>
      <c r="B15" s="18">
        <v>1789.2991240300601</v>
      </c>
      <c r="C15" s="10" t="s">
        <v>180</v>
      </c>
      <c r="D15" s="18">
        <v>1118.8565776141199</v>
      </c>
      <c r="E15" s="10" t="s">
        <v>159</v>
      </c>
      <c r="F15" s="18">
        <v>12983.5041380525</v>
      </c>
      <c r="G15" s="10" t="s">
        <v>159</v>
      </c>
      <c r="H15" s="18">
        <v>653.22225596204703</v>
      </c>
      <c r="I15" s="10" t="s">
        <v>180</v>
      </c>
      <c r="J15" s="18">
        <v>700.790952096208</v>
      </c>
      <c r="K15" s="10" t="s">
        <v>180</v>
      </c>
      <c r="L15" s="18">
        <v>806.47467446867404</v>
      </c>
      <c r="M15" s="10" t="s">
        <v>180</v>
      </c>
      <c r="N15" s="18">
        <v>1072.33130500525</v>
      </c>
      <c r="O15" s="10" t="s">
        <v>159</v>
      </c>
      <c r="P15" s="18">
        <v>844.26932025106498</v>
      </c>
      <c r="Q15" s="10" t="s">
        <v>159</v>
      </c>
      <c r="R15" s="18">
        <v>1075.1095547656801</v>
      </c>
      <c r="S15" s="10" t="s">
        <v>180</v>
      </c>
    </row>
    <row r="16" spans="1:19" x14ac:dyDescent="0.2">
      <c r="A16" s="12" t="s">
        <v>182</v>
      </c>
      <c r="B16" s="18">
        <v>1737.31143701512</v>
      </c>
      <c r="C16" s="10" t="s">
        <v>180</v>
      </c>
      <c r="D16" s="18">
        <v>1129.9769012407501</v>
      </c>
      <c r="E16" s="10" t="s">
        <v>159</v>
      </c>
      <c r="F16" s="18">
        <v>16051.1736111111</v>
      </c>
      <c r="G16" s="10" t="s">
        <v>159</v>
      </c>
      <c r="H16" s="18">
        <v>674.13065870281798</v>
      </c>
      <c r="I16" s="10" t="s">
        <v>180</v>
      </c>
      <c r="J16" s="18">
        <v>760.97638634959401</v>
      </c>
      <c r="K16" s="10" t="s">
        <v>180</v>
      </c>
      <c r="L16" s="18">
        <v>836.22590956864599</v>
      </c>
      <c r="M16" s="10" t="s">
        <v>180</v>
      </c>
      <c r="N16" s="18">
        <v>1101.9447158886701</v>
      </c>
      <c r="O16" s="10" t="s">
        <v>159</v>
      </c>
      <c r="P16" s="18">
        <v>925.12586501617704</v>
      </c>
      <c r="Q16" s="10" t="s">
        <v>159</v>
      </c>
      <c r="R16" s="18">
        <v>1130.6941322017799</v>
      </c>
      <c r="S16" s="10" t="s">
        <v>180</v>
      </c>
    </row>
    <row r="17" spans="1:19" x14ac:dyDescent="0.2">
      <c r="A17" s="12" t="s">
        <v>183</v>
      </c>
      <c r="B17" s="18">
        <v>1424.2969076024899</v>
      </c>
      <c r="C17" s="10" t="s">
        <v>180</v>
      </c>
      <c r="D17" s="18">
        <v>1104.23833214924</v>
      </c>
      <c r="E17" s="10" t="s">
        <v>159</v>
      </c>
      <c r="F17" s="18">
        <v>17955.381353336401</v>
      </c>
      <c r="G17" s="10" t="s">
        <v>159</v>
      </c>
      <c r="H17" s="18">
        <v>670.57696785039798</v>
      </c>
      <c r="I17" s="10" t="s">
        <v>180</v>
      </c>
      <c r="J17" s="18">
        <v>681.95930881759</v>
      </c>
      <c r="K17" s="10" t="s">
        <v>180</v>
      </c>
      <c r="L17" s="18">
        <v>878.33637335002595</v>
      </c>
      <c r="M17" s="10" t="s">
        <v>180</v>
      </c>
      <c r="N17" s="18">
        <v>1109.25979288399</v>
      </c>
      <c r="O17" s="10" t="s">
        <v>159</v>
      </c>
      <c r="P17" s="18">
        <v>977.24261232359004</v>
      </c>
      <c r="Q17" s="10" t="s">
        <v>159</v>
      </c>
      <c r="R17" s="18">
        <v>1136.17854725236</v>
      </c>
      <c r="S17" s="10" t="s">
        <v>180</v>
      </c>
    </row>
    <row r="18" spans="1:19" x14ac:dyDescent="0.2">
      <c r="A18" s="12" t="s">
        <v>184</v>
      </c>
      <c r="B18" s="18">
        <v>1070.2673144467601</v>
      </c>
      <c r="C18" s="10" t="s">
        <v>180</v>
      </c>
      <c r="D18" s="18">
        <v>1118.94490533109</v>
      </c>
      <c r="E18" s="10" t="s">
        <v>159</v>
      </c>
      <c r="F18" s="18">
        <v>25054.188633084901</v>
      </c>
      <c r="G18" s="10" t="s">
        <v>159</v>
      </c>
      <c r="H18" s="18">
        <v>702.74712787799899</v>
      </c>
      <c r="I18" s="10" t="s">
        <v>180</v>
      </c>
      <c r="J18" s="18">
        <v>709.96730175893595</v>
      </c>
      <c r="K18" s="10" t="s">
        <v>180</v>
      </c>
      <c r="L18" s="18">
        <v>1042.96221463201</v>
      </c>
      <c r="M18" s="10" t="s">
        <v>180</v>
      </c>
      <c r="N18" s="18">
        <v>1157.2381810376501</v>
      </c>
      <c r="O18" s="10" t="s">
        <v>159</v>
      </c>
      <c r="P18" s="18">
        <v>1055.3305265172501</v>
      </c>
      <c r="Q18" s="10" t="s">
        <v>159</v>
      </c>
      <c r="R18" s="18">
        <v>1235.3850521551301</v>
      </c>
      <c r="S18" s="10" t="s">
        <v>180</v>
      </c>
    </row>
    <row r="19" spans="1:19" x14ac:dyDescent="0.2">
      <c r="A19" s="12" t="s">
        <v>185</v>
      </c>
      <c r="B19" s="18">
        <v>1134.83896682778</v>
      </c>
      <c r="C19" s="10" t="s">
        <v>180</v>
      </c>
      <c r="D19" s="18">
        <v>1065.02349302328</v>
      </c>
      <c r="E19" s="10" t="s">
        <v>159</v>
      </c>
      <c r="F19" s="18">
        <v>27547.673725742799</v>
      </c>
      <c r="G19" s="10" t="s">
        <v>159</v>
      </c>
      <c r="H19" s="18">
        <v>691.53357783967704</v>
      </c>
      <c r="I19" s="10" t="s">
        <v>180</v>
      </c>
      <c r="J19" s="18">
        <v>668.52464345211501</v>
      </c>
      <c r="K19" s="10" t="s">
        <v>180</v>
      </c>
      <c r="L19" s="18">
        <v>1324.81999046639</v>
      </c>
      <c r="M19" s="10" t="s">
        <v>180</v>
      </c>
      <c r="N19" s="18">
        <v>1105.61285764133</v>
      </c>
      <c r="O19" s="10" t="s">
        <v>180</v>
      </c>
      <c r="P19" s="18">
        <v>1047.72371016896</v>
      </c>
      <c r="Q19" s="10" t="s">
        <v>159</v>
      </c>
      <c r="R19" s="18">
        <v>1232.4929970374101</v>
      </c>
      <c r="S19" s="10" t="s">
        <v>180</v>
      </c>
    </row>
    <row r="20" spans="1:19" x14ac:dyDescent="0.2">
      <c r="A20" s="12" t="s">
        <v>187</v>
      </c>
      <c r="B20" s="18">
        <v>999.01357164073499</v>
      </c>
      <c r="C20" s="10" t="s">
        <v>180</v>
      </c>
      <c r="D20" s="18">
        <v>1114.5658814589201</v>
      </c>
      <c r="E20" s="10" t="s">
        <v>159</v>
      </c>
      <c r="F20" s="18">
        <v>30166.978568897201</v>
      </c>
      <c r="G20" s="10" t="s">
        <v>159</v>
      </c>
      <c r="H20" s="18">
        <v>728.52304021640396</v>
      </c>
      <c r="I20" s="10" t="s">
        <v>180</v>
      </c>
      <c r="J20" s="18">
        <v>698.07405413287597</v>
      </c>
      <c r="K20" s="10" t="s">
        <v>180</v>
      </c>
      <c r="L20" s="18">
        <v>1956.3222222511599</v>
      </c>
      <c r="M20" s="10" t="s">
        <v>180</v>
      </c>
      <c r="N20" s="18">
        <v>1193.89112773483</v>
      </c>
      <c r="O20" s="10" t="s">
        <v>159</v>
      </c>
      <c r="P20" s="18">
        <v>1064.1830945450599</v>
      </c>
      <c r="Q20" s="10" t="s">
        <v>159</v>
      </c>
      <c r="R20" s="18">
        <v>1322.9784493960101</v>
      </c>
      <c r="S20" s="10" t="s">
        <v>180</v>
      </c>
    </row>
    <row r="21" spans="1:19" x14ac:dyDescent="0.2">
      <c r="A21" s="12" t="s">
        <v>188</v>
      </c>
      <c r="B21" s="18">
        <v>1001.22163641876</v>
      </c>
      <c r="C21" s="10" t="s">
        <v>180</v>
      </c>
      <c r="D21" s="18">
        <v>1119.68619619009</v>
      </c>
      <c r="E21" s="10" t="s">
        <v>159</v>
      </c>
      <c r="F21" s="18">
        <v>32366.7988101464</v>
      </c>
      <c r="G21" s="10" t="s">
        <v>159</v>
      </c>
      <c r="H21" s="18">
        <v>714.10865929238196</v>
      </c>
      <c r="I21" s="10" t="s">
        <v>180</v>
      </c>
      <c r="J21" s="18">
        <v>693.83913510046398</v>
      </c>
      <c r="K21" s="10" t="s">
        <v>180</v>
      </c>
      <c r="L21" s="18">
        <v>1954.0925216604701</v>
      </c>
      <c r="M21" s="10" t="s">
        <v>180</v>
      </c>
      <c r="N21" s="18">
        <v>1183.28408347597</v>
      </c>
      <c r="O21" s="10" t="s">
        <v>159</v>
      </c>
      <c r="P21" s="18">
        <v>988.36898226144399</v>
      </c>
      <c r="Q21" s="10" t="s">
        <v>159</v>
      </c>
      <c r="R21" s="18">
        <v>1334.5736297472699</v>
      </c>
      <c r="S21" s="10" t="s">
        <v>180</v>
      </c>
    </row>
    <row r="22" spans="1:19" x14ac:dyDescent="0.2">
      <c r="A22" s="12" t="s">
        <v>189</v>
      </c>
      <c r="B22" s="18">
        <v>1028.3847741142399</v>
      </c>
      <c r="C22" s="10" t="s">
        <v>180</v>
      </c>
      <c r="D22" s="18">
        <v>1109.1111358266601</v>
      </c>
      <c r="E22" s="10" t="s">
        <v>159</v>
      </c>
      <c r="F22" s="18">
        <v>33788.367471420999</v>
      </c>
      <c r="G22" s="10" t="s">
        <v>159</v>
      </c>
      <c r="H22" s="18">
        <v>707.39953981501299</v>
      </c>
      <c r="I22" s="10" t="s">
        <v>180</v>
      </c>
      <c r="J22" s="18">
        <v>707.90879029099801</v>
      </c>
      <c r="K22" s="10" t="s">
        <v>180</v>
      </c>
      <c r="L22" s="18">
        <v>2452.7792294986298</v>
      </c>
      <c r="M22" s="10" t="s">
        <v>180</v>
      </c>
      <c r="N22" s="18">
        <v>1168.0576502775</v>
      </c>
      <c r="O22" s="10" t="s">
        <v>180</v>
      </c>
      <c r="P22" s="18">
        <v>1050.4896626157699</v>
      </c>
      <c r="Q22" s="10" t="s">
        <v>159</v>
      </c>
      <c r="R22" s="18">
        <v>1358.87246396193</v>
      </c>
      <c r="S22" s="10" t="s">
        <v>180</v>
      </c>
    </row>
    <row r="23" spans="1:19" x14ac:dyDescent="0.2">
      <c r="A23" s="12" t="s">
        <v>190</v>
      </c>
      <c r="B23" s="18">
        <v>621.24669616402502</v>
      </c>
      <c r="C23" s="10" t="s">
        <v>180</v>
      </c>
      <c r="D23" s="18">
        <v>1175.1450729190601</v>
      </c>
      <c r="E23" s="10" t="s">
        <v>159</v>
      </c>
      <c r="F23" s="18">
        <v>34282.744504740302</v>
      </c>
      <c r="G23" s="10" t="s">
        <v>159</v>
      </c>
      <c r="H23" s="18">
        <v>699.40482590867202</v>
      </c>
      <c r="I23" s="10" t="s">
        <v>180</v>
      </c>
      <c r="J23" s="18">
        <v>670.57206964326099</v>
      </c>
      <c r="K23" s="10" t="s">
        <v>180</v>
      </c>
      <c r="L23" s="18">
        <v>2376.3471298299501</v>
      </c>
      <c r="M23" s="10" t="s">
        <v>180</v>
      </c>
      <c r="N23" s="18">
        <v>1159.4602872354001</v>
      </c>
      <c r="O23" s="10" t="s">
        <v>180</v>
      </c>
      <c r="P23" s="18">
        <v>1126.89729735024</v>
      </c>
      <c r="Q23" s="10" t="s">
        <v>159</v>
      </c>
      <c r="R23" s="18">
        <v>1378.08238407984</v>
      </c>
      <c r="S23" s="10" t="s">
        <v>180</v>
      </c>
    </row>
    <row r="24" spans="1:19" x14ac:dyDescent="0.2">
      <c r="A24" s="12" t="s">
        <v>191</v>
      </c>
      <c r="B24" s="18">
        <v>582.66972919554598</v>
      </c>
      <c r="C24" s="10" t="s">
        <v>180</v>
      </c>
      <c r="D24" s="18">
        <v>1130.7826046313101</v>
      </c>
      <c r="E24" s="10" t="s">
        <v>180</v>
      </c>
      <c r="F24" s="18">
        <v>41405.584132903103</v>
      </c>
      <c r="G24" s="10" t="s">
        <v>159</v>
      </c>
      <c r="H24" s="18">
        <v>669.34464120156701</v>
      </c>
      <c r="I24" s="10" t="s">
        <v>180</v>
      </c>
      <c r="J24" s="18">
        <v>581.78924616002598</v>
      </c>
      <c r="K24" s="10" t="s">
        <v>180</v>
      </c>
      <c r="L24" s="18">
        <v>569.22720755130297</v>
      </c>
      <c r="M24" s="10" t="s">
        <v>180</v>
      </c>
      <c r="N24" s="18">
        <v>1030.38811018721</v>
      </c>
      <c r="O24" s="10" t="s">
        <v>180</v>
      </c>
      <c r="P24" s="18">
        <v>1138.7172339342301</v>
      </c>
      <c r="Q24" s="10" t="s">
        <v>159</v>
      </c>
      <c r="R24" s="18">
        <v>1352.85810806523</v>
      </c>
      <c r="S24" s="10" t="s">
        <v>180</v>
      </c>
    </row>
    <row r="25" spans="1:19" x14ac:dyDescent="0.2">
      <c r="A25" s="12" t="s">
        <v>192</v>
      </c>
      <c r="B25" s="18">
        <v>578.19291040312601</v>
      </c>
      <c r="C25" s="10" t="s">
        <v>180</v>
      </c>
      <c r="D25" s="18">
        <v>1227.27136620956</v>
      </c>
      <c r="E25" s="10" t="s">
        <v>159</v>
      </c>
      <c r="F25" s="18">
        <v>47986.696186859197</v>
      </c>
      <c r="G25" s="10" t="s">
        <v>159</v>
      </c>
      <c r="H25" s="18">
        <v>646.31159978686503</v>
      </c>
      <c r="I25" s="10" t="s">
        <v>180</v>
      </c>
      <c r="J25" s="18">
        <v>547.72251736340604</v>
      </c>
      <c r="K25" s="10" t="s">
        <v>180</v>
      </c>
      <c r="L25" s="18">
        <v>832.12966536192698</v>
      </c>
      <c r="M25" s="10" t="s">
        <v>180</v>
      </c>
      <c r="N25" s="18">
        <v>987.078900541076</v>
      </c>
      <c r="O25" s="10" t="s">
        <v>180</v>
      </c>
      <c r="P25" s="18">
        <v>1158.1372596824699</v>
      </c>
      <c r="Q25" s="10" t="s">
        <v>159</v>
      </c>
      <c r="R25" s="18">
        <v>1440.55737660623</v>
      </c>
      <c r="S25" s="10" t="s">
        <v>180</v>
      </c>
    </row>
    <row r="26" spans="1:19" x14ac:dyDescent="0.2">
      <c r="A26" s="12" t="s">
        <v>193</v>
      </c>
      <c r="B26" s="18">
        <v>551.62572088791103</v>
      </c>
      <c r="C26" s="10" t="s">
        <v>180</v>
      </c>
      <c r="D26" s="18">
        <v>1244.12708123994</v>
      </c>
      <c r="E26" s="10" t="s">
        <v>159</v>
      </c>
      <c r="F26" s="18">
        <v>53663.377619621198</v>
      </c>
      <c r="G26" s="10" t="s">
        <v>159</v>
      </c>
      <c r="H26" s="18">
        <v>612.60369235544397</v>
      </c>
      <c r="I26" s="10" t="s">
        <v>180</v>
      </c>
      <c r="J26" s="18">
        <v>557.44789314617901</v>
      </c>
      <c r="K26" s="10" t="s">
        <v>180</v>
      </c>
      <c r="L26" s="18">
        <v>950.11611912925605</v>
      </c>
      <c r="M26" s="10" t="s">
        <v>180</v>
      </c>
      <c r="N26" s="18">
        <v>1002.2621063966</v>
      </c>
      <c r="O26" s="10" t="s">
        <v>180</v>
      </c>
      <c r="P26" s="18">
        <v>1119.1539700836199</v>
      </c>
      <c r="Q26" s="10" t="s">
        <v>159</v>
      </c>
      <c r="R26" s="18">
        <v>1495.3791028323899</v>
      </c>
      <c r="S26" s="10" t="s">
        <v>180</v>
      </c>
    </row>
    <row r="27" spans="1:19" x14ac:dyDescent="0.2">
      <c r="A27" s="12" t="s">
        <v>195</v>
      </c>
      <c r="B27" s="18">
        <v>466.76754406418002</v>
      </c>
      <c r="C27" s="10" t="s">
        <v>180</v>
      </c>
      <c r="D27" s="18">
        <v>1267.73719922741</v>
      </c>
      <c r="E27" s="10" t="s">
        <v>180</v>
      </c>
      <c r="F27" s="18">
        <v>70264.073620908195</v>
      </c>
      <c r="G27" s="10" t="s">
        <v>159</v>
      </c>
      <c r="H27" s="18">
        <v>640.54880633779101</v>
      </c>
      <c r="I27" s="10" t="s">
        <v>180</v>
      </c>
      <c r="J27" s="18">
        <v>560.82970780629603</v>
      </c>
      <c r="K27" s="10" t="s">
        <v>180</v>
      </c>
      <c r="L27" s="18">
        <v>1112.1282938204899</v>
      </c>
      <c r="M27" s="10" t="s">
        <v>180</v>
      </c>
      <c r="N27" s="18">
        <v>973.26470643834</v>
      </c>
      <c r="O27" s="10" t="s">
        <v>180</v>
      </c>
      <c r="P27" s="18">
        <v>1094.6007697202899</v>
      </c>
      <c r="Q27" s="10" t="s">
        <v>159</v>
      </c>
      <c r="R27" s="18">
        <v>1659.54826578798</v>
      </c>
      <c r="S27" s="10" t="s">
        <v>180</v>
      </c>
    </row>
    <row r="28" spans="1:19" x14ac:dyDescent="0.2">
      <c r="A28" s="12" t="s">
        <v>196</v>
      </c>
      <c r="B28" s="18">
        <v>509.61200842696599</v>
      </c>
      <c r="C28" s="10" t="s">
        <v>180</v>
      </c>
      <c r="D28" s="18">
        <v>1238.7148545970099</v>
      </c>
      <c r="E28" s="10" t="s">
        <v>180</v>
      </c>
      <c r="F28" s="18">
        <v>88063.206479360699</v>
      </c>
      <c r="G28" s="10" t="s">
        <v>159</v>
      </c>
      <c r="H28" s="18">
        <v>584.82013863217503</v>
      </c>
      <c r="I28" s="10" t="s">
        <v>180</v>
      </c>
      <c r="J28" s="18">
        <v>533.95484515808198</v>
      </c>
      <c r="K28" s="10" t="s">
        <v>180</v>
      </c>
      <c r="L28" s="18">
        <v>1060.1722626568601</v>
      </c>
      <c r="M28" s="10" t="s">
        <v>180</v>
      </c>
      <c r="N28" s="18">
        <v>969.727276263661</v>
      </c>
      <c r="O28" s="10" t="s">
        <v>180</v>
      </c>
      <c r="P28" s="18">
        <v>1030.9869146068099</v>
      </c>
      <c r="Q28" s="10" t="s">
        <v>159</v>
      </c>
      <c r="R28" s="18">
        <v>1795.9834032169399</v>
      </c>
      <c r="S28" s="10" t="s">
        <v>180</v>
      </c>
    </row>
    <row r="29" spans="1:19" x14ac:dyDescent="0.2">
      <c r="A29" s="12" t="s">
        <v>198</v>
      </c>
      <c r="B29" s="18">
        <v>534.46455551038503</v>
      </c>
      <c r="C29" s="10" t="s">
        <v>180</v>
      </c>
      <c r="D29" s="18">
        <v>1247.71585546898</v>
      </c>
      <c r="E29" s="10" t="s">
        <v>180</v>
      </c>
      <c r="F29" s="18">
        <v>134392.77562231201</v>
      </c>
      <c r="G29" s="10" t="s">
        <v>179</v>
      </c>
      <c r="H29" s="18">
        <v>572.92689926482103</v>
      </c>
      <c r="I29" s="10" t="s">
        <v>180</v>
      </c>
      <c r="J29" s="18">
        <v>516.848650314172</v>
      </c>
      <c r="K29" s="10" t="s">
        <v>180</v>
      </c>
      <c r="L29" s="18">
        <v>1064.35813304105</v>
      </c>
      <c r="M29" s="10" t="s">
        <v>180</v>
      </c>
      <c r="N29" s="18">
        <v>975.59058828591503</v>
      </c>
      <c r="O29" s="10" t="s">
        <v>180</v>
      </c>
      <c r="P29" s="18">
        <v>1037.33693072747</v>
      </c>
      <c r="Q29" s="10" t="s">
        <v>159</v>
      </c>
      <c r="R29" s="18">
        <v>2234.9012453216201</v>
      </c>
      <c r="S29" s="10" t="s">
        <v>180</v>
      </c>
    </row>
    <row r="30" spans="1:19" x14ac:dyDescent="0.2">
      <c r="A30" s="12" t="s">
        <v>199</v>
      </c>
      <c r="B30" s="18">
        <v>566.48721221409096</v>
      </c>
      <c r="C30" s="10" t="s">
        <v>180</v>
      </c>
      <c r="D30" s="18">
        <v>1299.8349857487699</v>
      </c>
      <c r="E30" s="10" t="s">
        <v>180</v>
      </c>
      <c r="F30" s="18">
        <v>150534.48257297601</v>
      </c>
      <c r="G30" s="10" t="s">
        <v>159</v>
      </c>
      <c r="H30" s="18">
        <v>518.12917732990297</v>
      </c>
      <c r="I30" s="10" t="s">
        <v>180</v>
      </c>
      <c r="J30" s="18">
        <v>474.62729141453502</v>
      </c>
      <c r="K30" s="10" t="s">
        <v>180</v>
      </c>
      <c r="L30" s="18">
        <v>828.22194237651001</v>
      </c>
      <c r="M30" s="10" t="s">
        <v>180</v>
      </c>
      <c r="N30" s="18">
        <v>964.13541460459999</v>
      </c>
      <c r="O30" s="10" t="s">
        <v>413</v>
      </c>
      <c r="P30" s="18">
        <v>989.72754992412695</v>
      </c>
      <c r="Q30" s="10" t="s">
        <v>159</v>
      </c>
      <c r="R30" s="18">
        <v>2359.34353841848</v>
      </c>
      <c r="S30" s="10" t="s">
        <v>180</v>
      </c>
    </row>
    <row r="31" spans="1:19" x14ac:dyDescent="0.2">
      <c r="A31" s="12" t="s">
        <v>200</v>
      </c>
      <c r="B31" s="18">
        <v>1671.0022338220199</v>
      </c>
      <c r="C31" s="10" t="s">
        <v>159</v>
      </c>
      <c r="D31" s="18">
        <v>1174.25280217048</v>
      </c>
      <c r="E31" s="10" t="s">
        <v>225</v>
      </c>
      <c r="F31" s="18">
        <v>1350.76329536765</v>
      </c>
      <c r="G31" s="10" t="s">
        <v>197</v>
      </c>
      <c r="H31" s="18">
        <v>1478.5893283795001</v>
      </c>
      <c r="I31" s="10" t="s">
        <v>159</v>
      </c>
      <c r="J31" s="18">
        <v>369.64242631869303</v>
      </c>
      <c r="K31" s="10" t="s">
        <v>226</v>
      </c>
      <c r="L31" s="18">
        <v>551.48792964799202</v>
      </c>
      <c r="M31" s="10" t="s">
        <v>159</v>
      </c>
      <c r="N31" s="18">
        <v>810.10941254205204</v>
      </c>
      <c r="O31" s="10" t="s">
        <v>252</v>
      </c>
      <c r="P31" s="18">
        <v>1683.6233096491301</v>
      </c>
      <c r="Q31" s="10" t="s">
        <v>159</v>
      </c>
      <c r="R31" s="18">
        <v>1132.7367251887799</v>
      </c>
      <c r="S31" s="10" t="s">
        <v>159</v>
      </c>
    </row>
    <row r="32" spans="1:19" x14ac:dyDescent="0.2">
      <c r="A32" s="15" t="s">
        <v>201</v>
      </c>
      <c r="B32" s="19">
        <v>2063.74435548269</v>
      </c>
      <c r="C32" s="14" t="s">
        <v>159</v>
      </c>
      <c r="D32" s="19">
        <v>1148.81440067114</v>
      </c>
      <c r="E32" s="14" t="s">
        <v>414</v>
      </c>
      <c r="F32" s="19">
        <v>2420.1727911281801</v>
      </c>
      <c r="G32" s="14" t="s">
        <v>159</v>
      </c>
      <c r="H32" s="19">
        <v>1943.71694111178</v>
      </c>
      <c r="I32" s="14" t="s">
        <v>159</v>
      </c>
      <c r="J32" s="19">
        <v>447.68660297395502</v>
      </c>
      <c r="K32" s="14" t="s">
        <v>159</v>
      </c>
      <c r="L32" s="19">
        <v>579.86461726722803</v>
      </c>
      <c r="M32" s="14" t="s">
        <v>254</v>
      </c>
      <c r="N32" s="19">
        <v>854.04973533797295</v>
      </c>
      <c r="O32" s="14" t="s">
        <v>255</v>
      </c>
      <c r="P32" s="19">
        <v>2293.85566168075</v>
      </c>
      <c r="Q32" s="14" t="s">
        <v>159</v>
      </c>
      <c r="R32" s="19">
        <v>1317.86681759047</v>
      </c>
      <c r="S32" s="14" t="s">
        <v>180</v>
      </c>
    </row>
    <row r="34" spans="1:2" x14ac:dyDescent="0.2">
      <c r="A34" s="16" t="s">
        <v>202</v>
      </c>
      <c r="B34" s="16" t="s">
        <v>203</v>
      </c>
    </row>
    <row r="36" spans="1:2" x14ac:dyDescent="0.2">
      <c r="B36" s="16" t="s">
        <v>415</v>
      </c>
    </row>
    <row r="37" spans="1:2" x14ac:dyDescent="0.2">
      <c r="B37" s="16" t="s">
        <v>416</v>
      </c>
    </row>
    <row r="38" spans="1:2" x14ac:dyDescent="0.2">
      <c r="B38" s="16" t="s">
        <v>417</v>
      </c>
    </row>
    <row r="39" spans="1:2" x14ac:dyDescent="0.2">
      <c r="B39" s="16" t="s">
        <v>418</v>
      </c>
    </row>
    <row r="40" spans="1:2" x14ac:dyDescent="0.2">
      <c r="B40" s="16" t="s">
        <v>419</v>
      </c>
    </row>
    <row r="41" spans="1:2" x14ac:dyDescent="0.2">
      <c r="B41" s="16" t="s">
        <v>420</v>
      </c>
    </row>
    <row r="42" spans="1:2" x14ac:dyDescent="0.2">
      <c r="B42" s="16" t="s">
        <v>421</v>
      </c>
    </row>
    <row r="43" spans="1:2" x14ac:dyDescent="0.2">
      <c r="B43" s="16" t="s">
        <v>422</v>
      </c>
    </row>
    <row r="44" spans="1:2" x14ac:dyDescent="0.2">
      <c r="B44" s="16" t="s">
        <v>423</v>
      </c>
    </row>
    <row r="45" spans="1:2" x14ac:dyDescent="0.2">
      <c r="B45" s="16" t="s">
        <v>424</v>
      </c>
    </row>
    <row r="47" spans="1:2" x14ac:dyDescent="0.2">
      <c r="B47" s="16" t="s">
        <v>208</v>
      </c>
    </row>
    <row r="50" spans="1:1" x14ac:dyDescent="0.2">
      <c r="A50" s="17" t="str">
        <f>HYPERLINK("#'WAGERING 2'!A2", "&lt;&lt;&lt; Previous table")</f>
        <v>&lt;&lt;&lt; Previous table</v>
      </c>
    </row>
    <row r="51" spans="1:1" x14ac:dyDescent="0.2">
      <c r="A51" s="17" t="str">
        <f>HYPERLINK("#'WAGERING 4'!A2", "&gt;&gt;&gt; Next table")</f>
        <v>&gt;&gt;&gt; Next table</v>
      </c>
    </row>
  </sheetData>
  <mergeCells count="12">
    <mergeCell ref="A2:S2"/>
    <mergeCell ref="A3:S3"/>
    <mergeCell ref="A6:S6"/>
    <mergeCell ref="B5:C5"/>
    <mergeCell ref="D5:E5"/>
    <mergeCell ref="F5:G5"/>
    <mergeCell ref="H5:I5"/>
    <mergeCell ref="J5:K5"/>
    <mergeCell ref="L5:M5"/>
    <mergeCell ref="N5:O5"/>
    <mergeCell ref="P5:Q5"/>
    <mergeCell ref="R5:S5"/>
  </mergeCells>
  <pageMargins left="0.7" right="0.7" top="0.75" bottom="0.75" header="0.3" footer="0.3"/>
  <pageSetup paperSize="9" orientation="portrait" horizontalDpi="300" verticalDpi="300"/>
</worksheet>
</file>

<file path=xl/worksheets/sheet1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E00-000000000000}">
  <dimension ref="A1:S51"/>
  <sheetViews>
    <sheetView workbookViewId="0"/>
  </sheetViews>
  <sheetFormatPr defaultColWidth="11.42578125" defaultRowHeight="12.75" x14ac:dyDescent="0.2"/>
  <cols>
    <col min="1" max="2" width="12.7109375" customWidth="1"/>
    <col min="3" max="3" width="4.42578125" customWidth="1"/>
    <col min="4" max="4" width="12.7109375" customWidth="1"/>
    <col min="5" max="5" width="4.42578125" customWidth="1"/>
    <col min="6" max="6" width="12.7109375" customWidth="1"/>
    <col min="7" max="7" width="4.42578125" customWidth="1"/>
    <col min="8" max="8" width="12.7109375" customWidth="1"/>
    <col min="9" max="9" width="4.42578125" customWidth="1"/>
    <col min="10" max="10" width="12.7109375" customWidth="1"/>
    <col min="11" max="11" width="4.42578125" customWidth="1"/>
    <col min="12" max="12" width="12.7109375" customWidth="1"/>
    <col min="13" max="13" width="4.42578125" customWidth="1"/>
    <col min="14" max="14" width="12.7109375" customWidth="1"/>
    <col min="15" max="15" width="4.42578125" customWidth="1"/>
    <col min="16" max="16" width="12.7109375" customWidth="1"/>
    <col min="17" max="17" width="4.42578125" customWidth="1"/>
    <col min="18" max="18" width="12.7109375" customWidth="1"/>
    <col min="19" max="19" width="4.42578125" customWidth="1"/>
  </cols>
  <sheetData>
    <row r="1" spans="1:19" x14ac:dyDescent="0.2">
      <c r="A1" s="8" t="str">
        <f>HYPERLINK("#'INDEX'!B114", "Link to index")</f>
        <v>Link to index</v>
      </c>
    </row>
    <row r="2" spans="1:19" ht="15.75" customHeight="1" x14ac:dyDescent="0.2">
      <c r="A2" s="25" t="s">
        <v>427</v>
      </c>
      <c r="B2" s="24"/>
      <c r="C2" s="24"/>
      <c r="D2" s="24"/>
      <c r="E2" s="24"/>
      <c r="F2" s="24"/>
      <c r="G2" s="24"/>
      <c r="H2" s="24"/>
      <c r="I2" s="24"/>
      <c r="J2" s="24"/>
      <c r="K2" s="24"/>
      <c r="L2" s="24"/>
      <c r="M2" s="24"/>
      <c r="N2" s="24"/>
      <c r="O2" s="24"/>
      <c r="P2" s="24"/>
      <c r="Q2" s="24"/>
      <c r="R2" s="24"/>
      <c r="S2" s="24"/>
    </row>
    <row r="3" spans="1:19" ht="15.75" customHeight="1" x14ac:dyDescent="0.2">
      <c r="A3" s="25" t="s">
        <v>132</v>
      </c>
      <c r="B3" s="24"/>
      <c r="C3" s="24"/>
      <c r="D3" s="24"/>
      <c r="E3" s="24"/>
      <c r="F3" s="24"/>
      <c r="G3" s="24"/>
      <c r="H3" s="24"/>
      <c r="I3" s="24"/>
      <c r="J3" s="24"/>
      <c r="K3" s="24"/>
      <c r="L3" s="24"/>
      <c r="M3" s="24"/>
      <c r="N3" s="24"/>
      <c r="O3" s="24"/>
      <c r="P3" s="24"/>
      <c r="Q3" s="24"/>
      <c r="R3" s="24"/>
      <c r="S3" s="24"/>
    </row>
    <row r="4" spans="1:19" ht="15.75" customHeight="1" x14ac:dyDescent="0.2"/>
    <row r="5" spans="1:19" ht="55.5" customHeight="1" x14ac:dyDescent="0.2">
      <c r="A5" s="11" t="s">
        <v>159</v>
      </c>
      <c r="B5" s="27" t="s">
        <v>160</v>
      </c>
      <c r="C5" s="27" t="s">
        <v>159</v>
      </c>
      <c r="D5" s="27" t="s">
        <v>161</v>
      </c>
      <c r="E5" s="27" t="s">
        <v>159</v>
      </c>
      <c r="F5" s="27" t="s">
        <v>162</v>
      </c>
      <c r="G5" s="27" t="s">
        <v>159</v>
      </c>
      <c r="H5" s="27" t="s">
        <v>163</v>
      </c>
      <c r="I5" s="27" t="s">
        <v>159</v>
      </c>
      <c r="J5" s="27" t="s">
        <v>164</v>
      </c>
      <c r="K5" s="27" t="s">
        <v>159</v>
      </c>
      <c r="L5" s="27" t="s">
        <v>165</v>
      </c>
      <c r="M5" s="27" t="s">
        <v>159</v>
      </c>
      <c r="N5" s="27" t="s">
        <v>166</v>
      </c>
      <c r="O5" s="27" t="s">
        <v>159</v>
      </c>
      <c r="P5" s="27" t="s">
        <v>167</v>
      </c>
      <c r="Q5" s="27" t="s">
        <v>159</v>
      </c>
      <c r="R5" s="27" t="s">
        <v>168</v>
      </c>
      <c r="S5" s="27" t="s">
        <v>159</v>
      </c>
    </row>
    <row r="6" spans="1:19" x14ac:dyDescent="0.2">
      <c r="A6" s="26" t="s">
        <v>212</v>
      </c>
      <c r="B6" s="26"/>
      <c r="C6" s="26"/>
      <c r="D6" s="26"/>
      <c r="E6" s="26"/>
      <c r="F6" s="26"/>
      <c r="G6" s="26"/>
      <c r="H6" s="26"/>
      <c r="I6" s="26"/>
      <c r="J6" s="26"/>
      <c r="K6" s="26"/>
      <c r="L6" s="26"/>
      <c r="M6" s="26"/>
      <c r="N6" s="26"/>
      <c r="O6" s="26"/>
      <c r="P6" s="26"/>
      <c r="Q6" s="26"/>
      <c r="R6" s="26"/>
      <c r="S6" s="26"/>
    </row>
    <row r="7" spans="1:19" x14ac:dyDescent="0.2">
      <c r="A7" s="12" t="s">
        <v>170</v>
      </c>
      <c r="B7" s="18">
        <v>1224.55277730639</v>
      </c>
      <c r="C7" s="10" t="s">
        <v>159</v>
      </c>
      <c r="D7" s="18">
        <v>1818.13896778454</v>
      </c>
      <c r="E7" s="10" t="s">
        <v>159</v>
      </c>
      <c r="F7" s="18">
        <v>3074.1063248067198</v>
      </c>
      <c r="G7" s="10" t="s">
        <v>159</v>
      </c>
      <c r="H7" s="18">
        <v>1302.94960542642</v>
      </c>
      <c r="I7" s="10" t="s">
        <v>180</v>
      </c>
      <c r="J7" s="18">
        <v>1030.99068718128</v>
      </c>
      <c r="K7" s="10" t="s">
        <v>180</v>
      </c>
      <c r="L7" s="18">
        <v>1472.00358698429</v>
      </c>
      <c r="M7" s="10" t="s">
        <v>159</v>
      </c>
      <c r="N7" s="18">
        <v>1562.88851379322</v>
      </c>
      <c r="O7" s="10" t="s">
        <v>159</v>
      </c>
      <c r="P7" s="18">
        <v>1283.26766600051</v>
      </c>
      <c r="Q7" s="10" t="s">
        <v>159</v>
      </c>
      <c r="R7" s="18">
        <v>1538.6200384446399</v>
      </c>
      <c r="S7" s="10" t="s">
        <v>180</v>
      </c>
    </row>
    <row r="8" spans="1:19" x14ac:dyDescent="0.2">
      <c r="A8" s="12" t="s">
        <v>171</v>
      </c>
      <c r="B8" s="18">
        <v>1599.1999257339301</v>
      </c>
      <c r="C8" s="10" t="s">
        <v>159</v>
      </c>
      <c r="D8" s="18">
        <v>1751.4090536615399</v>
      </c>
      <c r="E8" s="10" t="s">
        <v>159</v>
      </c>
      <c r="F8" s="18">
        <v>3423.1794200496902</v>
      </c>
      <c r="G8" s="10" t="s">
        <v>159</v>
      </c>
      <c r="H8" s="18">
        <v>1248.2185533957099</v>
      </c>
      <c r="I8" s="10" t="s">
        <v>180</v>
      </c>
      <c r="J8" s="18">
        <v>1041.3313714204601</v>
      </c>
      <c r="K8" s="10" t="s">
        <v>180</v>
      </c>
      <c r="L8" s="18">
        <v>1318.20902709648</v>
      </c>
      <c r="M8" s="10" t="s">
        <v>159</v>
      </c>
      <c r="N8" s="18">
        <v>1486.4483685323801</v>
      </c>
      <c r="O8" s="10" t="s">
        <v>159</v>
      </c>
      <c r="P8" s="18">
        <v>1239.1309986983299</v>
      </c>
      <c r="Q8" s="10" t="s">
        <v>159</v>
      </c>
      <c r="R8" s="18">
        <v>1489.26657097575</v>
      </c>
      <c r="S8" s="10" t="s">
        <v>180</v>
      </c>
    </row>
    <row r="9" spans="1:19" x14ac:dyDescent="0.2">
      <c r="A9" s="12" t="s">
        <v>172</v>
      </c>
      <c r="B9" s="18">
        <v>1672.3139037138501</v>
      </c>
      <c r="C9" s="10" t="s">
        <v>159</v>
      </c>
      <c r="D9" s="18">
        <v>1720.5245180796101</v>
      </c>
      <c r="E9" s="10" t="s">
        <v>159</v>
      </c>
      <c r="F9" s="18">
        <v>4189.4708002632196</v>
      </c>
      <c r="G9" s="10" t="s">
        <v>159</v>
      </c>
      <c r="H9" s="18">
        <v>1218.2351689566699</v>
      </c>
      <c r="I9" s="10" t="s">
        <v>180</v>
      </c>
      <c r="J9" s="18">
        <v>1128.20850740384</v>
      </c>
      <c r="K9" s="10" t="s">
        <v>180</v>
      </c>
      <c r="L9" s="18">
        <v>1183.1215136589999</v>
      </c>
      <c r="M9" s="10" t="s">
        <v>159</v>
      </c>
      <c r="N9" s="18">
        <v>1528.58168755465</v>
      </c>
      <c r="O9" s="10" t="s">
        <v>159</v>
      </c>
      <c r="P9" s="18">
        <v>1306.34970008099</v>
      </c>
      <c r="Q9" s="10" t="s">
        <v>159</v>
      </c>
      <c r="R9" s="18">
        <v>1502.6387919424201</v>
      </c>
      <c r="S9" s="10" t="s">
        <v>180</v>
      </c>
    </row>
    <row r="10" spans="1:19" x14ac:dyDescent="0.2">
      <c r="A10" s="12" t="s">
        <v>173</v>
      </c>
      <c r="B10" s="18">
        <v>1786.09233086017</v>
      </c>
      <c r="C10" s="10" t="s">
        <v>159</v>
      </c>
      <c r="D10" s="18">
        <v>1697.0783142638099</v>
      </c>
      <c r="E10" s="10" t="s">
        <v>159</v>
      </c>
      <c r="F10" s="18">
        <v>4719.1652696290603</v>
      </c>
      <c r="G10" s="10" t="s">
        <v>159</v>
      </c>
      <c r="H10" s="18">
        <v>1205.1739987168501</v>
      </c>
      <c r="I10" s="10" t="s">
        <v>180</v>
      </c>
      <c r="J10" s="18">
        <v>1135.2197711332799</v>
      </c>
      <c r="K10" s="10" t="s">
        <v>180</v>
      </c>
      <c r="L10" s="18">
        <v>1144.42463738437</v>
      </c>
      <c r="M10" s="10" t="s">
        <v>159</v>
      </c>
      <c r="N10" s="18">
        <v>1535.2027347016401</v>
      </c>
      <c r="O10" s="10" t="s">
        <v>159</v>
      </c>
      <c r="P10" s="18">
        <v>1335.2580269704499</v>
      </c>
      <c r="Q10" s="10" t="s">
        <v>159</v>
      </c>
      <c r="R10" s="18">
        <v>1503.4459224339701</v>
      </c>
      <c r="S10" s="10" t="s">
        <v>180</v>
      </c>
    </row>
    <row r="11" spans="1:19" x14ac:dyDescent="0.2">
      <c r="A11" s="12" t="s">
        <v>174</v>
      </c>
      <c r="B11" s="18">
        <v>2137.7085072919199</v>
      </c>
      <c r="C11" s="10" t="s">
        <v>180</v>
      </c>
      <c r="D11" s="18">
        <v>1657.5403347297499</v>
      </c>
      <c r="E11" s="10" t="s">
        <v>159</v>
      </c>
      <c r="F11" s="18">
        <v>5221.6837452811096</v>
      </c>
      <c r="G11" s="10" t="s">
        <v>159</v>
      </c>
      <c r="H11" s="18">
        <v>1140.49838264191</v>
      </c>
      <c r="I11" s="10" t="s">
        <v>180</v>
      </c>
      <c r="J11" s="18">
        <v>1107.3972799104199</v>
      </c>
      <c r="K11" s="10" t="s">
        <v>180</v>
      </c>
      <c r="L11" s="18">
        <v>1050.93258332458</v>
      </c>
      <c r="M11" s="10" t="s">
        <v>159</v>
      </c>
      <c r="N11" s="18">
        <v>1482.98057277354</v>
      </c>
      <c r="O11" s="10" t="s">
        <v>159</v>
      </c>
      <c r="P11" s="18">
        <v>1299.5876023528399</v>
      </c>
      <c r="Q11" s="10" t="s">
        <v>159</v>
      </c>
      <c r="R11" s="18">
        <v>1468.0883819221301</v>
      </c>
      <c r="S11" s="10" t="s">
        <v>180</v>
      </c>
    </row>
    <row r="12" spans="1:19" x14ac:dyDescent="0.2">
      <c r="A12" s="12" t="s">
        <v>175</v>
      </c>
      <c r="B12" s="18">
        <v>3182.2507847021402</v>
      </c>
      <c r="C12" s="10" t="s">
        <v>180</v>
      </c>
      <c r="D12" s="18">
        <v>1542.1224850589099</v>
      </c>
      <c r="E12" s="10" t="s">
        <v>180</v>
      </c>
      <c r="F12" s="18">
        <v>7039.4954584258603</v>
      </c>
      <c r="G12" s="10" t="s">
        <v>159</v>
      </c>
      <c r="H12" s="18">
        <v>952.22651927638594</v>
      </c>
      <c r="I12" s="10" t="s">
        <v>180</v>
      </c>
      <c r="J12" s="18">
        <v>1090.6853574306599</v>
      </c>
      <c r="K12" s="10" t="s">
        <v>180</v>
      </c>
      <c r="L12" s="18">
        <v>1052.76769170433</v>
      </c>
      <c r="M12" s="10" t="s">
        <v>159</v>
      </c>
      <c r="N12" s="18">
        <v>1486.7554617390999</v>
      </c>
      <c r="O12" s="10" t="s">
        <v>159</v>
      </c>
      <c r="P12" s="18">
        <v>1224.04067376067</v>
      </c>
      <c r="Q12" s="10" t="s">
        <v>159</v>
      </c>
      <c r="R12" s="18">
        <v>1421.84279909319</v>
      </c>
      <c r="S12" s="10" t="s">
        <v>180</v>
      </c>
    </row>
    <row r="13" spans="1:19" x14ac:dyDescent="0.2">
      <c r="A13" s="12" t="s">
        <v>176</v>
      </c>
      <c r="B13" s="18">
        <v>4091.8534602663799</v>
      </c>
      <c r="C13" s="10" t="s">
        <v>180</v>
      </c>
      <c r="D13" s="18">
        <v>1567.59923029016</v>
      </c>
      <c r="E13" s="10" t="s">
        <v>180</v>
      </c>
      <c r="F13" s="18">
        <v>12489.9207500701</v>
      </c>
      <c r="G13" s="10" t="s">
        <v>159</v>
      </c>
      <c r="H13" s="18">
        <v>932.18119040896897</v>
      </c>
      <c r="I13" s="10" t="s">
        <v>180</v>
      </c>
      <c r="J13" s="18">
        <v>1092.80936543595</v>
      </c>
      <c r="K13" s="10" t="s">
        <v>180</v>
      </c>
      <c r="L13" s="18">
        <v>1112.51012679788</v>
      </c>
      <c r="M13" s="10" t="s">
        <v>180</v>
      </c>
      <c r="N13" s="18">
        <v>1546.4250825126001</v>
      </c>
      <c r="O13" s="10" t="s">
        <v>159</v>
      </c>
      <c r="P13" s="18">
        <v>1183.2260832281199</v>
      </c>
      <c r="Q13" s="10" t="s">
        <v>159</v>
      </c>
      <c r="R13" s="18">
        <v>1506.30981992276</v>
      </c>
      <c r="S13" s="10" t="s">
        <v>180</v>
      </c>
    </row>
    <row r="14" spans="1:19" x14ac:dyDescent="0.2">
      <c r="A14" s="12" t="s">
        <v>177</v>
      </c>
      <c r="B14" s="18">
        <v>4727.6115077354598</v>
      </c>
      <c r="C14" s="10" t="s">
        <v>180</v>
      </c>
      <c r="D14" s="18">
        <v>1595.16493199566</v>
      </c>
      <c r="E14" s="10" t="s">
        <v>180</v>
      </c>
      <c r="F14" s="18">
        <v>16514.870150484101</v>
      </c>
      <c r="G14" s="10" t="s">
        <v>159</v>
      </c>
      <c r="H14" s="18">
        <v>935.39437293761</v>
      </c>
      <c r="I14" s="10" t="s">
        <v>180</v>
      </c>
      <c r="J14" s="18">
        <v>1031.4186494844</v>
      </c>
      <c r="K14" s="10" t="s">
        <v>180</v>
      </c>
      <c r="L14" s="18">
        <v>1183.34740039485</v>
      </c>
      <c r="M14" s="10" t="s">
        <v>180</v>
      </c>
      <c r="N14" s="18">
        <v>1568.4068106602799</v>
      </c>
      <c r="O14" s="10" t="s">
        <v>159</v>
      </c>
      <c r="P14" s="18">
        <v>1206.5086730688899</v>
      </c>
      <c r="Q14" s="10" t="s">
        <v>159</v>
      </c>
      <c r="R14" s="18">
        <v>1567.40234955953</v>
      </c>
      <c r="S14" s="10" t="s">
        <v>180</v>
      </c>
    </row>
    <row r="15" spans="1:19" x14ac:dyDescent="0.2">
      <c r="A15" s="12" t="s">
        <v>181</v>
      </c>
      <c r="B15" s="18">
        <v>2631.3222412206801</v>
      </c>
      <c r="C15" s="10" t="s">
        <v>180</v>
      </c>
      <c r="D15" s="18">
        <v>1645.37732002077</v>
      </c>
      <c r="E15" s="10" t="s">
        <v>159</v>
      </c>
      <c r="F15" s="18">
        <v>19093.388438312501</v>
      </c>
      <c r="G15" s="10" t="s">
        <v>159</v>
      </c>
      <c r="H15" s="18">
        <v>960.62096465006903</v>
      </c>
      <c r="I15" s="10" t="s">
        <v>180</v>
      </c>
      <c r="J15" s="18">
        <v>1030.5749295532501</v>
      </c>
      <c r="K15" s="10" t="s">
        <v>180</v>
      </c>
      <c r="L15" s="18">
        <v>1185.99216833629</v>
      </c>
      <c r="M15" s="10" t="s">
        <v>180</v>
      </c>
      <c r="N15" s="18">
        <v>1576.9578014783101</v>
      </c>
      <c r="O15" s="10" t="s">
        <v>159</v>
      </c>
      <c r="P15" s="18">
        <v>1241.5725297809799</v>
      </c>
      <c r="Q15" s="10" t="s">
        <v>159</v>
      </c>
      <c r="R15" s="18">
        <v>1581.0434628907101</v>
      </c>
      <c r="S15" s="10" t="s">
        <v>180</v>
      </c>
    </row>
    <row r="16" spans="1:19" x14ac:dyDescent="0.2">
      <c r="A16" s="12" t="s">
        <v>182</v>
      </c>
      <c r="B16" s="18">
        <v>2495.5268196733</v>
      </c>
      <c r="C16" s="10" t="s">
        <v>180</v>
      </c>
      <c r="D16" s="18">
        <v>1623.13307941062</v>
      </c>
      <c r="E16" s="10" t="s">
        <v>159</v>
      </c>
      <c r="F16" s="18">
        <v>23056.392412048401</v>
      </c>
      <c r="G16" s="10" t="s">
        <v>159</v>
      </c>
      <c r="H16" s="18">
        <v>968.34171635184703</v>
      </c>
      <c r="I16" s="10" t="s">
        <v>180</v>
      </c>
      <c r="J16" s="18">
        <v>1093.08955251928</v>
      </c>
      <c r="K16" s="10" t="s">
        <v>180</v>
      </c>
      <c r="L16" s="18">
        <v>1201.18024907477</v>
      </c>
      <c r="M16" s="10" t="s">
        <v>180</v>
      </c>
      <c r="N16" s="18">
        <v>1582.8667984953399</v>
      </c>
      <c r="O16" s="10" t="s">
        <v>159</v>
      </c>
      <c r="P16" s="18">
        <v>1328.8788403349699</v>
      </c>
      <c r="Q16" s="10" t="s">
        <v>159</v>
      </c>
      <c r="R16" s="18">
        <v>1624.16333170793</v>
      </c>
      <c r="S16" s="10" t="s">
        <v>180</v>
      </c>
    </row>
    <row r="17" spans="1:19" x14ac:dyDescent="0.2">
      <c r="A17" s="12" t="s">
        <v>183</v>
      </c>
      <c r="B17" s="18">
        <v>1982.8778038304699</v>
      </c>
      <c r="C17" s="10" t="s">
        <v>180</v>
      </c>
      <c r="D17" s="18">
        <v>1537.29862591867</v>
      </c>
      <c r="E17" s="10" t="s">
        <v>159</v>
      </c>
      <c r="F17" s="18">
        <v>24997.124514419698</v>
      </c>
      <c r="G17" s="10" t="s">
        <v>159</v>
      </c>
      <c r="H17" s="18">
        <v>933.56390666376501</v>
      </c>
      <c r="I17" s="10" t="s">
        <v>180</v>
      </c>
      <c r="J17" s="18">
        <v>949.41017519036495</v>
      </c>
      <c r="K17" s="10" t="s">
        <v>180</v>
      </c>
      <c r="L17" s="18">
        <v>1222.80241550507</v>
      </c>
      <c r="M17" s="10" t="s">
        <v>180</v>
      </c>
      <c r="N17" s="18">
        <v>1544.2894036003399</v>
      </c>
      <c r="O17" s="10" t="s">
        <v>159</v>
      </c>
      <c r="P17" s="18">
        <v>1360.4977126542899</v>
      </c>
      <c r="Q17" s="10" t="s">
        <v>159</v>
      </c>
      <c r="R17" s="18">
        <v>1581.7651576084299</v>
      </c>
      <c r="S17" s="10" t="s">
        <v>180</v>
      </c>
    </row>
    <row r="18" spans="1:19" x14ac:dyDescent="0.2">
      <c r="A18" s="12" t="s">
        <v>184</v>
      </c>
      <c r="B18" s="18">
        <v>1447.13934922318</v>
      </c>
      <c r="C18" s="10" t="s">
        <v>180</v>
      </c>
      <c r="D18" s="18">
        <v>1512.9577258504401</v>
      </c>
      <c r="E18" s="10" t="s">
        <v>159</v>
      </c>
      <c r="F18" s="18">
        <v>33876.492110327701</v>
      </c>
      <c r="G18" s="10" t="s">
        <v>159</v>
      </c>
      <c r="H18" s="18">
        <v>950.204689593382</v>
      </c>
      <c r="I18" s="10" t="s">
        <v>180</v>
      </c>
      <c r="J18" s="18">
        <v>959.96729524367004</v>
      </c>
      <c r="K18" s="10" t="s">
        <v>180</v>
      </c>
      <c r="L18" s="18">
        <v>1410.2193350893101</v>
      </c>
      <c r="M18" s="10" t="s">
        <v>180</v>
      </c>
      <c r="N18" s="18">
        <v>1564.7351699876101</v>
      </c>
      <c r="O18" s="10" t="s">
        <v>159</v>
      </c>
      <c r="P18" s="18">
        <v>1426.94288683288</v>
      </c>
      <c r="Q18" s="10" t="s">
        <v>159</v>
      </c>
      <c r="R18" s="18">
        <v>1670.3998116021501</v>
      </c>
      <c r="S18" s="10" t="s">
        <v>180</v>
      </c>
    </row>
    <row r="19" spans="1:19" x14ac:dyDescent="0.2">
      <c r="A19" s="12" t="s">
        <v>185</v>
      </c>
      <c r="B19" s="18">
        <v>1484.89508465774</v>
      </c>
      <c r="C19" s="10" t="s">
        <v>180</v>
      </c>
      <c r="D19" s="18">
        <v>1393.54410278659</v>
      </c>
      <c r="E19" s="10" t="s">
        <v>159</v>
      </c>
      <c r="F19" s="18">
        <v>36045.118739140104</v>
      </c>
      <c r="G19" s="10" t="s">
        <v>159</v>
      </c>
      <c r="H19" s="18">
        <v>904.84627389935497</v>
      </c>
      <c r="I19" s="10" t="s">
        <v>180</v>
      </c>
      <c r="J19" s="18">
        <v>874.73992879313505</v>
      </c>
      <c r="K19" s="10" t="s">
        <v>180</v>
      </c>
      <c r="L19" s="18">
        <v>1733.4782726035801</v>
      </c>
      <c r="M19" s="10" t="s">
        <v>180</v>
      </c>
      <c r="N19" s="18">
        <v>1446.65379479795</v>
      </c>
      <c r="O19" s="10" t="s">
        <v>180</v>
      </c>
      <c r="P19" s="18">
        <v>1370.90797265983</v>
      </c>
      <c r="Q19" s="10" t="s">
        <v>159</v>
      </c>
      <c r="R19" s="18">
        <v>1612.6717945645401</v>
      </c>
      <c r="S19" s="10" t="s">
        <v>180</v>
      </c>
    </row>
    <row r="20" spans="1:19" x14ac:dyDescent="0.2">
      <c r="A20" s="12" t="s">
        <v>187</v>
      </c>
      <c r="B20" s="18">
        <v>1267.6468106672401</v>
      </c>
      <c r="C20" s="10" t="s">
        <v>180</v>
      </c>
      <c r="D20" s="18">
        <v>1414.27096189442</v>
      </c>
      <c r="E20" s="10" t="s">
        <v>159</v>
      </c>
      <c r="F20" s="18">
        <v>38278.833497250802</v>
      </c>
      <c r="G20" s="10" t="s">
        <v>159</v>
      </c>
      <c r="H20" s="18">
        <v>924.421784291873</v>
      </c>
      <c r="I20" s="10" t="s">
        <v>180</v>
      </c>
      <c r="J20" s="18">
        <v>885.78511188566802</v>
      </c>
      <c r="K20" s="10" t="s">
        <v>180</v>
      </c>
      <c r="L20" s="18">
        <v>2482.37431009191</v>
      </c>
      <c r="M20" s="10" t="s">
        <v>180</v>
      </c>
      <c r="N20" s="18">
        <v>1514.92664696374</v>
      </c>
      <c r="O20" s="10" t="s">
        <v>159</v>
      </c>
      <c r="P20" s="18">
        <v>1350.3403197521</v>
      </c>
      <c r="Q20" s="10" t="s">
        <v>159</v>
      </c>
      <c r="R20" s="18">
        <v>1678.7253542552</v>
      </c>
      <c r="S20" s="10" t="s">
        <v>180</v>
      </c>
    </row>
    <row r="21" spans="1:19" x14ac:dyDescent="0.2">
      <c r="A21" s="12" t="s">
        <v>188</v>
      </c>
      <c r="B21" s="18">
        <v>1240.9656358565801</v>
      </c>
      <c r="C21" s="10" t="s">
        <v>180</v>
      </c>
      <c r="D21" s="18">
        <v>1387.7967094128201</v>
      </c>
      <c r="E21" s="10" t="s">
        <v>159</v>
      </c>
      <c r="F21" s="18">
        <v>40117.076584305898</v>
      </c>
      <c r="G21" s="10" t="s">
        <v>159</v>
      </c>
      <c r="H21" s="18">
        <v>885.10303235078902</v>
      </c>
      <c r="I21" s="10" t="s">
        <v>180</v>
      </c>
      <c r="J21" s="18">
        <v>859.97994065722105</v>
      </c>
      <c r="K21" s="10" t="s">
        <v>180</v>
      </c>
      <c r="L21" s="18">
        <v>2422.0028617627199</v>
      </c>
      <c r="M21" s="10" t="s">
        <v>180</v>
      </c>
      <c r="N21" s="18">
        <v>1466.6232047302301</v>
      </c>
      <c r="O21" s="10" t="s">
        <v>159</v>
      </c>
      <c r="P21" s="18">
        <v>1225.0353946805899</v>
      </c>
      <c r="Q21" s="10" t="s">
        <v>159</v>
      </c>
      <c r="R21" s="18">
        <v>1654.13925627958</v>
      </c>
      <c r="S21" s="10" t="s">
        <v>180</v>
      </c>
    </row>
    <row r="22" spans="1:19" x14ac:dyDescent="0.2">
      <c r="A22" s="12" t="s">
        <v>189</v>
      </c>
      <c r="B22" s="18">
        <v>1236.79847449768</v>
      </c>
      <c r="C22" s="10" t="s">
        <v>180</v>
      </c>
      <c r="D22" s="18">
        <v>1333.88493817434</v>
      </c>
      <c r="E22" s="10" t="s">
        <v>159</v>
      </c>
      <c r="F22" s="18">
        <v>40635.958832056996</v>
      </c>
      <c r="G22" s="10" t="s">
        <v>159</v>
      </c>
      <c r="H22" s="18">
        <v>850.76198493617198</v>
      </c>
      <c r="I22" s="10" t="s">
        <v>180</v>
      </c>
      <c r="J22" s="18">
        <v>851.37444072868198</v>
      </c>
      <c r="K22" s="10" t="s">
        <v>180</v>
      </c>
      <c r="L22" s="18">
        <v>2949.86243056386</v>
      </c>
      <c r="M22" s="10" t="s">
        <v>180</v>
      </c>
      <c r="N22" s="18">
        <v>1404.77762443814</v>
      </c>
      <c r="O22" s="10" t="s">
        <v>180</v>
      </c>
      <c r="P22" s="18">
        <v>1263.38316640074</v>
      </c>
      <c r="Q22" s="10" t="s">
        <v>159</v>
      </c>
      <c r="R22" s="18">
        <v>1634.2631987259599</v>
      </c>
      <c r="S22" s="10" t="s">
        <v>180</v>
      </c>
    </row>
    <row r="23" spans="1:19" x14ac:dyDescent="0.2">
      <c r="A23" s="12" t="s">
        <v>190</v>
      </c>
      <c r="B23" s="18">
        <v>729.96486799272895</v>
      </c>
      <c r="C23" s="10" t="s">
        <v>180</v>
      </c>
      <c r="D23" s="18">
        <v>1380.7954606799001</v>
      </c>
      <c r="E23" s="10" t="s">
        <v>159</v>
      </c>
      <c r="F23" s="18">
        <v>40282.224793069799</v>
      </c>
      <c r="G23" s="10" t="s">
        <v>159</v>
      </c>
      <c r="H23" s="18">
        <v>821.80067044269003</v>
      </c>
      <c r="I23" s="10" t="s">
        <v>180</v>
      </c>
      <c r="J23" s="18">
        <v>787.92218183083196</v>
      </c>
      <c r="K23" s="10" t="s">
        <v>180</v>
      </c>
      <c r="L23" s="18">
        <v>2792.2078775502</v>
      </c>
      <c r="M23" s="10" t="s">
        <v>180</v>
      </c>
      <c r="N23" s="18">
        <v>1362.3658375016</v>
      </c>
      <c r="O23" s="10" t="s">
        <v>180</v>
      </c>
      <c r="P23" s="18">
        <v>1324.1043243865299</v>
      </c>
      <c r="Q23" s="10" t="s">
        <v>159</v>
      </c>
      <c r="R23" s="18">
        <v>1619.24680129381</v>
      </c>
      <c r="S23" s="10" t="s">
        <v>180</v>
      </c>
    </row>
    <row r="24" spans="1:19" x14ac:dyDescent="0.2">
      <c r="A24" s="12" t="s">
        <v>191</v>
      </c>
      <c r="B24" s="18">
        <v>669.24431261463099</v>
      </c>
      <c r="C24" s="10" t="s">
        <v>180</v>
      </c>
      <c r="D24" s="18">
        <v>1298.79722428328</v>
      </c>
      <c r="E24" s="10" t="s">
        <v>180</v>
      </c>
      <c r="F24" s="18">
        <v>47557.733485983503</v>
      </c>
      <c r="G24" s="10" t="s">
        <v>159</v>
      </c>
      <c r="H24" s="18">
        <v>768.79760841822201</v>
      </c>
      <c r="I24" s="10" t="s">
        <v>180</v>
      </c>
      <c r="J24" s="18">
        <v>668.23300512026401</v>
      </c>
      <c r="K24" s="10" t="s">
        <v>180</v>
      </c>
      <c r="L24" s="18">
        <v>653.80446615130097</v>
      </c>
      <c r="M24" s="10" t="s">
        <v>180</v>
      </c>
      <c r="N24" s="18">
        <v>1183.48585480935</v>
      </c>
      <c r="O24" s="10" t="s">
        <v>180</v>
      </c>
      <c r="P24" s="18">
        <v>1307.9108014396099</v>
      </c>
      <c r="Q24" s="10" t="s">
        <v>159</v>
      </c>
      <c r="R24" s="18">
        <v>1553.86928345713</v>
      </c>
      <c r="S24" s="10" t="s">
        <v>180</v>
      </c>
    </row>
    <row r="25" spans="1:19" x14ac:dyDescent="0.2">
      <c r="A25" s="12" t="s">
        <v>192</v>
      </c>
      <c r="B25" s="18">
        <v>647.02539973683201</v>
      </c>
      <c r="C25" s="10" t="s">
        <v>180</v>
      </c>
      <c r="D25" s="18">
        <v>1373.37510028213</v>
      </c>
      <c r="E25" s="10" t="s">
        <v>159</v>
      </c>
      <c r="F25" s="18">
        <v>53699.3981138663</v>
      </c>
      <c r="G25" s="10" t="s">
        <v>159</v>
      </c>
      <c r="H25" s="18">
        <v>723.25345690434904</v>
      </c>
      <c r="I25" s="10" t="s">
        <v>180</v>
      </c>
      <c r="J25" s="18">
        <v>612.92757895428804</v>
      </c>
      <c r="K25" s="10" t="s">
        <v>180</v>
      </c>
      <c r="L25" s="18">
        <v>931.19272076215702</v>
      </c>
      <c r="M25" s="10" t="s">
        <v>180</v>
      </c>
      <c r="N25" s="18">
        <v>1104.58829346263</v>
      </c>
      <c r="O25" s="10" t="s">
        <v>180</v>
      </c>
      <c r="P25" s="18">
        <v>1296.0107429780001</v>
      </c>
      <c r="Q25" s="10" t="s">
        <v>159</v>
      </c>
      <c r="R25" s="18">
        <v>1612.0523023926801</v>
      </c>
      <c r="S25" s="10" t="s">
        <v>180</v>
      </c>
    </row>
    <row r="26" spans="1:19" x14ac:dyDescent="0.2">
      <c r="A26" s="12" t="s">
        <v>193</v>
      </c>
      <c r="B26" s="18">
        <v>606.89159367349805</v>
      </c>
      <c r="C26" s="10" t="s">
        <v>180</v>
      </c>
      <c r="D26" s="18">
        <v>1368.7727719634199</v>
      </c>
      <c r="E26" s="10" t="s">
        <v>159</v>
      </c>
      <c r="F26" s="18">
        <v>59039.764703235</v>
      </c>
      <c r="G26" s="10" t="s">
        <v>159</v>
      </c>
      <c r="H26" s="18">
        <v>673.97878138356396</v>
      </c>
      <c r="I26" s="10" t="s">
        <v>180</v>
      </c>
      <c r="J26" s="18">
        <v>613.29707345202303</v>
      </c>
      <c r="K26" s="10" t="s">
        <v>180</v>
      </c>
      <c r="L26" s="18">
        <v>1045.3056554090599</v>
      </c>
      <c r="M26" s="10" t="s">
        <v>180</v>
      </c>
      <c r="N26" s="18">
        <v>1102.6760065692999</v>
      </c>
      <c r="O26" s="10" t="s">
        <v>180</v>
      </c>
      <c r="P26" s="18">
        <v>1231.27894648713</v>
      </c>
      <c r="Q26" s="10" t="s">
        <v>159</v>
      </c>
      <c r="R26" s="18">
        <v>1645.1970466554901</v>
      </c>
      <c r="S26" s="10" t="s">
        <v>180</v>
      </c>
    </row>
    <row r="27" spans="1:19" x14ac:dyDescent="0.2">
      <c r="A27" s="12" t="s">
        <v>195</v>
      </c>
      <c r="B27" s="18">
        <v>506.41908058671402</v>
      </c>
      <c r="C27" s="10" t="s">
        <v>180</v>
      </c>
      <c r="D27" s="18">
        <v>1375.43047930952</v>
      </c>
      <c r="E27" s="10" t="s">
        <v>180</v>
      </c>
      <c r="F27" s="18">
        <v>76232.951527762794</v>
      </c>
      <c r="G27" s="10" t="s">
        <v>159</v>
      </c>
      <c r="H27" s="18">
        <v>694.96292469704895</v>
      </c>
      <c r="I27" s="10" t="s">
        <v>180</v>
      </c>
      <c r="J27" s="18">
        <v>608.47175131338599</v>
      </c>
      <c r="K27" s="10" t="s">
        <v>180</v>
      </c>
      <c r="L27" s="18">
        <v>1206.6027195189999</v>
      </c>
      <c r="M27" s="10" t="s">
        <v>180</v>
      </c>
      <c r="N27" s="18">
        <v>1055.94277937678</v>
      </c>
      <c r="O27" s="10" t="s">
        <v>180</v>
      </c>
      <c r="P27" s="18">
        <v>1187.5862460030901</v>
      </c>
      <c r="Q27" s="10" t="s">
        <v>159</v>
      </c>
      <c r="R27" s="18">
        <v>1800.5255884588</v>
      </c>
      <c r="S27" s="10" t="s">
        <v>180</v>
      </c>
    </row>
    <row r="28" spans="1:19" x14ac:dyDescent="0.2">
      <c r="A28" s="12" t="s">
        <v>196</v>
      </c>
      <c r="B28" s="18">
        <v>543.37033566396099</v>
      </c>
      <c r="C28" s="10" t="s">
        <v>180</v>
      </c>
      <c r="D28" s="18">
        <v>1320.7712832590601</v>
      </c>
      <c r="E28" s="10" t="s">
        <v>180</v>
      </c>
      <c r="F28" s="18">
        <v>93896.794567376506</v>
      </c>
      <c r="G28" s="10" t="s">
        <v>159</v>
      </c>
      <c r="H28" s="18">
        <v>623.56049264319904</v>
      </c>
      <c r="I28" s="10" t="s">
        <v>180</v>
      </c>
      <c r="J28" s="18">
        <v>569.32571965584896</v>
      </c>
      <c r="K28" s="10" t="s">
        <v>180</v>
      </c>
      <c r="L28" s="18">
        <v>1130.4014597294099</v>
      </c>
      <c r="M28" s="10" t="s">
        <v>180</v>
      </c>
      <c r="N28" s="18">
        <v>1033.96510853884</v>
      </c>
      <c r="O28" s="10" t="s">
        <v>180</v>
      </c>
      <c r="P28" s="18">
        <v>1099.2827810009101</v>
      </c>
      <c r="Q28" s="10" t="s">
        <v>159</v>
      </c>
      <c r="R28" s="18">
        <v>1914.9550805625299</v>
      </c>
      <c r="S28" s="10" t="s">
        <v>180</v>
      </c>
    </row>
    <row r="29" spans="1:19" x14ac:dyDescent="0.2">
      <c r="A29" s="12" t="s">
        <v>198</v>
      </c>
      <c r="B29" s="18">
        <v>559.21269165156002</v>
      </c>
      <c r="C29" s="10" t="s">
        <v>180</v>
      </c>
      <c r="D29" s="18">
        <v>1305.4907659626499</v>
      </c>
      <c r="E29" s="10" t="s">
        <v>180</v>
      </c>
      <c r="F29" s="18">
        <v>140615.77146590999</v>
      </c>
      <c r="G29" s="10" t="s">
        <v>179</v>
      </c>
      <c r="H29" s="18">
        <v>599.45601659498197</v>
      </c>
      <c r="I29" s="10" t="s">
        <v>180</v>
      </c>
      <c r="J29" s="18">
        <v>540.78109004376904</v>
      </c>
      <c r="K29" s="10" t="s">
        <v>180</v>
      </c>
      <c r="L29" s="18">
        <v>1113.6427482842701</v>
      </c>
      <c r="M29" s="10" t="s">
        <v>180</v>
      </c>
      <c r="N29" s="18">
        <v>1020.76486307743</v>
      </c>
      <c r="O29" s="10" t="s">
        <v>180</v>
      </c>
      <c r="P29" s="18">
        <v>1085.3703415892901</v>
      </c>
      <c r="Q29" s="10" t="s">
        <v>159</v>
      </c>
      <c r="R29" s="18">
        <v>2338.3873225760499</v>
      </c>
      <c r="S29" s="10" t="s">
        <v>180</v>
      </c>
    </row>
    <row r="30" spans="1:19" x14ac:dyDescent="0.2">
      <c r="A30" s="12" t="s">
        <v>199</v>
      </c>
      <c r="B30" s="18">
        <v>583.36763746849897</v>
      </c>
      <c r="C30" s="10" t="s">
        <v>180</v>
      </c>
      <c r="D30" s="18">
        <v>1338.5680177518</v>
      </c>
      <c r="E30" s="10" t="s">
        <v>180</v>
      </c>
      <c r="F30" s="18">
        <v>155020.17267593899</v>
      </c>
      <c r="G30" s="10" t="s">
        <v>159</v>
      </c>
      <c r="H30" s="18">
        <v>533.56860943263496</v>
      </c>
      <c r="I30" s="10" t="s">
        <v>180</v>
      </c>
      <c r="J30" s="18">
        <v>488.77043594397702</v>
      </c>
      <c r="K30" s="10" t="s">
        <v>180</v>
      </c>
      <c r="L30" s="18">
        <v>852.90164968658996</v>
      </c>
      <c r="M30" s="10" t="s">
        <v>180</v>
      </c>
      <c r="N30" s="18">
        <v>992.86512897493799</v>
      </c>
      <c r="O30" s="10" t="s">
        <v>413</v>
      </c>
      <c r="P30" s="18">
        <v>1019.21986955377</v>
      </c>
      <c r="Q30" s="10" t="s">
        <v>159</v>
      </c>
      <c r="R30" s="18">
        <v>2429.648253849</v>
      </c>
      <c r="S30" s="10" t="s">
        <v>180</v>
      </c>
    </row>
    <row r="31" spans="1:19" x14ac:dyDescent="0.2">
      <c r="A31" s="12" t="s">
        <v>200</v>
      </c>
      <c r="B31" s="18">
        <v>1696.9988113577101</v>
      </c>
      <c r="C31" s="10" t="s">
        <v>159</v>
      </c>
      <c r="D31" s="18">
        <v>1192.52121223018</v>
      </c>
      <c r="E31" s="10" t="s">
        <v>225</v>
      </c>
      <c r="F31" s="18">
        <v>1371.7777632299001</v>
      </c>
      <c r="G31" s="10" t="s">
        <v>197</v>
      </c>
      <c r="H31" s="18">
        <v>1501.5924467121099</v>
      </c>
      <c r="I31" s="10" t="s">
        <v>159</v>
      </c>
      <c r="J31" s="18">
        <v>375.39312958034901</v>
      </c>
      <c r="K31" s="10" t="s">
        <v>226</v>
      </c>
      <c r="L31" s="18">
        <v>560.06769000552401</v>
      </c>
      <c r="M31" s="10" t="s">
        <v>159</v>
      </c>
      <c r="N31" s="18">
        <v>822.71267047269703</v>
      </c>
      <c r="O31" s="10" t="s">
        <v>252</v>
      </c>
      <c r="P31" s="18">
        <v>1709.8162392720201</v>
      </c>
      <c r="Q31" s="10" t="s">
        <v>159</v>
      </c>
      <c r="R31" s="18">
        <v>1150.3592498676101</v>
      </c>
      <c r="S31" s="10" t="s">
        <v>159</v>
      </c>
    </row>
    <row r="32" spans="1:19" x14ac:dyDescent="0.2">
      <c r="A32" s="15" t="s">
        <v>201</v>
      </c>
      <c r="B32" s="19">
        <v>2063.74435548269</v>
      </c>
      <c r="C32" s="14" t="s">
        <v>159</v>
      </c>
      <c r="D32" s="19">
        <v>1148.81440067114</v>
      </c>
      <c r="E32" s="14" t="s">
        <v>414</v>
      </c>
      <c r="F32" s="19">
        <v>2420.1727911281801</v>
      </c>
      <c r="G32" s="14" t="s">
        <v>159</v>
      </c>
      <c r="H32" s="19">
        <v>1943.71694111178</v>
      </c>
      <c r="I32" s="14" t="s">
        <v>159</v>
      </c>
      <c r="J32" s="19">
        <v>447.68660297395502</v>
      </c>
      <c r="K32" s="14" t="s">
        <v>159</v>
      </c>
      <c r="L32" s="19">
        <v>579.86461726722803</v>
      </c>
      <c r="M32" s="14" t="s">
        <v>254</v>
      </c>
      <c r="N32" s="19">
        <v>854.04973533797295</v>
      </c>
      <c r="O32" s="14" t="s">
        <v>255</v>
      </c>
      <c r="P32" s="19">
        <v>2293.85566168075</v>
      </c>
      <c r="Q32" s="14" t="s">
        <v>159</v>
      </c>
      <c r="R32" s="19">
        <v>1317.86681759047</v>
      </c>
      <c r="S32" s="14" t="s">
        <v>180</v>
      </c>
    </row>
    <row r="34" spans="1:2" x14ac:dyDescent="0.2">
      <c r="A34" s="16" t="s">
        <v>202</v>
      </c>
      <c r="B34" s="16" t="s">
        <v>203</v>
      </c>
    </row>
    <row r="36" spans="1:2" x14ac:dyDescent="0.2">
      <c r="B36" s="16" t="s">
        <v>415</v>
      </c>
    </row>
    <row r="37" spans="1:2" x14ac:dyDescent="0.2">
      <c r="B37" s="16" t="s">
        <v>416</v>
      </c>
    </row>
    <row r="38" spans="1:2" x14ac:dyDescent="0.2">
      <c r="B38" s="16" t="s">
        <v>417</v>
      </c>
    </row>
    <row r="39" spans="1:2" x14ac:dyDescent="0.2">
      <c r="B39" s="16" t="s">
        <v>418</v>
      </c>
    </row>
    <row r="40" spans="1:2" x14ac:dyDescent="0.2">
      <c r="B40" s="16" t="s">
        <v>419</v>
      </c>
    </row>
    <row r="41" spans="1:2" x14ac:dyDescent="0.2">
      <c r="B41" s="16" t="s">
        <v>420</v>
      </c>
    </row>
    <row r="42" spans="1:2" x14ac:dyDescent="0.2">
      <c r="B42" s="16" t="s">
        <v>421</v>
      </c>
    </row>
    <row r="43" spans="1:2" x14ac:dyDescent="0.2">
      <c r="B43" s="16" t="s">
        <v>422</v>
      </c>
    </row>
    <row r="44" spans="1:2" x14ac:dyDescent="0.2">
      <c r="B44" s="16" t="s">
        <v>423</v>
      </c>
    </row>
    <row r="45" spans="1:2" x14ac:dyDescent="0.2">
      <c r="B45" s="16" t="s">
        <v>424</v>
      </c>
    </row>
    <row r="47" spans="1:2" x14ac:dyDescent="0.2">
      <c r="B47" s="16" t="s">
        <v>208</v>
      </c>
    </row>
    <row r="50" spans="1:1" x14ac:dyDescent="0.2">
      <c r="A50" s="17" t="str">
        <f>HYPERLINK("#'WAGERING 3'!A2", "&lt;&lt;&lt; Previous table")</f>
        <v>&lt;&lt;&lt; Previous table</v>
      </c>
    </row>
    <row r="51" spans="1:1" x14ac:dyDescent="0.2">
      <c r="A51" s="17" t="str">
        <f>HYPERLINK("#'WAGERING 5'!A2", "&gt;&gt;&gt; Next table")</f>
        <v>&gt;&gt;&gt; Next table</v>
      </c>
    </row>
  </sheetData>
  <mergeCells count="12">
    <mergeCell ref="A2:S2"/>
    <mergeCell ref="A3:S3"/>
    <mergeCell ref="A6:S6"/>
    <mergeCell ref="B5:C5"/>
    <mergeCell ref="D5:E5"/>
    <mergeCell ref="F5:G5"/>
    <mergeCell ref="H5:I5"/>
    <mergeCell ref="J5:K5"/>
    <mergeCell ref="L5:M5"/>
    <mergeCell ref="N5:O5"/>
    <mergeCell ref="P5:Q5"/>
    <mergeCell ref="R5:S5"/>
  </mergeCells>
  <pageMargins left="0.7" right="0.7" top="0.75" bottom="0.75" header="0.3" footer="0.3"/>
  <pageSetup paperSize="9" orientation="portrait" horizontalDpi="300" verticalDpi="300"/>
</worksheet>
</file>

<file path=xl/worksheets/sheet1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F00-000000000000}">
  <dimension ref="A1:S51"/>
  <sheetViews>
    <sheetView workbookViewId="0"/>
  </sheetViews>
  <sheetFormatPr defaultColWidth="11.42578125" defaultRowHeight="12.75" x14ac:dyDescent="0.2"/>
  <cols>
    <col min="1" max="2" width="12.7109375" customWidth="1"/>
    <col min="3" max="3" width="4.42578125" customWidth="1"/>
    <col min="4" max="4" width="12.7109375" customWidth="1"/>
    <col min="5" max="5" width="4.42578125" customWidth="1"/>
    <col min="6" max="6" width="12.7109375" customWidth="1"/>
    <col min="7" max="7" width="4.42578125" customWidth="1"/>
    <col min="8" max="8" width="12.7109375" customWidth="1"/>
    <col min="9" max="9" width="4.42578125" customWidth="1"/>
    <col min="10" max="10" width="12.7109375" customWidth="1"/>
    <col min="11" max="11" width="4.42578125" customWidth="1"/>
    <col min="12" max="12" width="12.7109375" customWidth="1"/>
    <col min="13" max="13" width="4.42578125" customWidth="1"/>
    <col min="14" max="14" width="12.7109375" customWidth="1"/>
    <col min="15" max="15" width="4.42578125" customWidth="1"/>
    <col min="16" max="16" width="12.7109375" customWidth="1"/>
    <col min="17" max="17" width="4.42578125" customWidth="1"/>
    <col min="18" max="18" width="12.7109375" customWidth="1"/>
    <col min="19" max="19" width="4.42578125" customWidth="1"/>
  </cols>
  <sheetData>
    <row r="1" spans="1:19" x14ac:dyDescent="0.2">
      <c r="A1" s="8" t="str">
        <f>HYPERLINK("#'INDEX'!B115", "Link to index")</f>
        <v>Link to index</v>
      </c>
    </row>
    <row r="2" spans="1:19" ht="15.75" customHeight="1" x14ac:dyDescent="0.2">
      <c r="A2" s="25" t="s">
        <v>428</v>
      </c>
      <c r="B2" s="24"/>
      <c r="C2" s="24"/>
      <c r="D2" s="24"/>
      <c r="E2" s="24"/>
      <c r="F2" s="24"/>
      <c r="G2" s="24"/>
      <c r="H2" s="24"/>
      <c r="I2" s="24"/>
      <c r="J2" s="24"/>
      <c r="K2" s="24"/>
      <c r="L2" s="24"/>
      <c r="M2" s="24"/>
      <c r="N2" s="24"/>
      <c r="O2" s="24"/>
      <c r="P2" s="24"/>
      <c r="Q2" s="24"/>
      <c r="R2" s="24"/>
      <c r="S2" s="24"/>
    </row>
    <row r="3" spans="1:19" ht="15.75" customHeight="1" x14ac:dyDescent="0.2">
      <c r="A3" s="25" t="s">
        <v>133</v>
      </c>
      <c r="B3" s="24"/>
      <c r="C3" s="24"/>
      <c r="D3" s="24"/>
      <c r="E3" s="24"/>
      <c r="F3" s="24"/>
      <c r="G3" s="24"/>
      <c r="H3" s="24"/>
      <c r="I3" s="24"/>
      <c r="J3" s="24"/>
      <c r="K3" s="24"/>
      <c r="L3" s="24"/>
      <c r="M3" s="24"/>
      <c r="N3" s="24"/>
      <c r="O3" s="24"/>
      <c r="P3" s="24"/>
      <c r="Q3" s="24"/>
      <c r="R3" s="24"/>
      <c r="S3" s="24"/>
    </row>
    <row r="4" spans="1:19" ht="15.75" customHeight="1" x14ac:dyDescent="0.2"/>
    <row r="5" spans="1:19" ht="55.5" customHeight="1" x14ac:dyDescent="0.2">
      <c r="A5" s="11" t="s">
        <v>159</v>
      </c>
      <c r="B5" s="27" t="s">
        <v>160</v>
      </c>
      <c r="C5" s="27" t="s">
        <v>159</v>
      </c>
      <c r="D5" s="27" t="s">
        <v>161</v>
      </c>
      <c r="E5" s="27" t="s">
        <v>159</v>
      </c>
      <c r="F5" s="27" t="s">
        <v>162</v>
      </c>
      <c r="G5" s="27" t="s">
        <v>159</v>
      </c>
      <c r="H5" s="27" t="s">
        <v>163</v>
      </c>
      <c r="I5" s="27" t="s">
        <v>159</v>
      </c>
      <c r="J5" s="27" t="s">
        <v>164</v>
      </c>
      <c r="K5" s="27" t="s">
        <v>159</v>
      </c>
      <c r="L5" s="27" t="s">
        <v>165</v>
      </c>
      <c r="M5" s="27" t="s">
        <v>159</v>
      </c>
      <c r="N5" s="27" t="s">
        <v>166</v>
      </c>
      <c r="O5" s="27" t="s">
        <v>159</v>
      </c>
      <c r="P5" s="27" t="s">
        <v>167</v>
      </c>
      <c r="Q5" s="27" t="s">
        <v>159</v>
      </c>
      <c r="R5" s="27" t="s">
        <v>168</v>
      </c>
      <c r="S5" s="27" t="s">
        <v>159</v>
      </c>
    </row>
    <row r="6" spans="1:19" x14ac:dyDescent="0.2">
      <c r="A6" s="26" t="s">
        <v>169</v>
      </c>
      <c r="B6" s="26"/>
      <c r="C6" s="26"/>
      <c r="D6" s="26"/>
      <c r="E6" s="26"/>
      <c r="F6" s="26"/>
      <c r="G6" s="26"/>
      <c r="H6" s="26"/>
      <c r="I6" s="26"/>
      <c r="J6" s="26"/>
      <c r="K6" s="26"/>
      <c r="L6" s="26"/>
      <c r="M6" s="26"/>
      <c r="N6" s="26"/>
      <c r="O6" s="26"/>
      <c r="P6" s="26"/>
      <c r="Q6" s="26"/>
      <c r="R6" s="26"/>
      <c r="S6" s="26"/>
    </row>
    <row r="7" spans="1:19" x14ac:dyDescent="0.2">
      <c r="A7" s="12" t="s">
        <v>170</v>
      </c>
      <c r="B7" s="9">
        <v>18.132999999999999</v>
      </c>
      <c r="C7" s="10" t="s">
        <v>159</v>
      </c>
      <c r="D7" s="9">
        <v>654.82703179160001</v>
      </c>
      <c r="E7" s="10" t="s">
        <v>159</v>
      </c>
      <c r="F7" s="9">
        <v>18.353000000000002</v>
      </c>
      <c r="G7" s="10" t="s">
        <v>159</v>
      </c>
      <c r="H7" s="9">
        <v>262.99941000000001</v>
      </c>
      <c r="I7" s="10" t="s">
        <v>180</v>
      </c>
      <c r="J7" s="9">
        <v>90.546000000000006</v>
      </c>
      <c r="K7" s="10" t="s">
        <v>180</v>
      </c>
      <c r="L7" s="9">
        <v>35.245075</v>
      </c>
      <c r="M7" s="10" t="s">
        <v>159</v>
      </c>
      <c r="N7" s="9">
        <v>431.72899999999998</v>
      </c>
      <c r="O7" s="10" t="s">
        <v>159</v>
      </c>
      <c r="P7" s="9">
        <v>137.235905</v>
      </c>
      <c r="Q7" s="10" t="s">
        <v>159</v>
      </c>
      <c r="R7" s="9">
        <v>1649.0684217916</v>
      </c>
      <c r="S7" s="10" t="s">
        <v>180</v>
      </c>
    </row>
    <row r="8" spans="1:19" x14ac:dyDescent="0.2">
      <c r="A8" s="12" t="s">
        <v>171</v>
      </c>
      <c r="B8" s="9">
        <v>18.97</v>
      </c>
      <c r="C8" s="10" t="s">
        <v>159</v>
      </c>
      <c r="D8" s="9">
        <v>674.23800000000006</v>
      </c>
      <c r="E8" s="10" t="s">
        <v>159</v>
      </c>
      <c r="F8" s="9">
        <v>25.138999999999999</v>
      </c>
      <c r="G8" s="10" t="s">
        <v>159</v>
      </c>
      <c r="H8" s="9">
        <v>264.54000000000002</v>
      </c>
      <c r="I8" s="10" t="s">
        <v>180</v>
      </c>
      <c r="J8" s="9">
        <v>95.031000000000006</v>
      </c>
      <c r="K8" s="10" t="s">
        <v>180</v>
      </c>
      <c r="L8" s="9">
        <v>33.216999999999999</v>
      </c>
      <c r="M8" s="10" t="s">
        <v>159</v>
      </c>
      <c r="N8" s="9">
        <v>426.83300000000003</v>
      </c>
      <c r="O8" s="10" t="s">
        <v>159</v>
      </c>
      <c r="P8" s="9">
        <v>138.30000000000001</v>
      </c>
      <c r="Q8" s="10" t="s">
        <v>159</v>
      </c>
      <c r="R8" s="9">
        <v>1676.268</v>
      </c>
      <c r="S8" s="10" t="s">
        <v>180</v>
      </c>
    </row>
    <row r="9" spans="1:19" x14ac:dyDescent="0.2">
      <c r="A9" s="12" t="s">
        <v>172</v>
      </c>
      <c r="B9" s="9">
        <v>18.931000000000001</v>
      </c>
      <c r="C9" s="10" t="s">
        <v>159</v>
      </c>
      <c r="D9" s="9">
        <v>633.21400000000006</v>
      </c>
      <c r="E9" s="10" t="s">
        <v>159</v>
      </c>
      <c r="F9" s="9">
        <v>28.853000000000002</v>
      </c>
      <c r="G9" s="10" t="s">
        <v>159</v>
      </c>
      <c r="H9" s="9">
        <v>263.89999999999998</v>
      </c>
      <c r="I9" s="10" t="s">
        <v>180</v>
      </c>
      <c r="J9" s="9">
        <v>104.304</v>
      </c>
      <c r="K9" s="10" t="s">
        <v>180</v>
      </c>
      <c r="L9" s="9">
        <v>31.882004999999999</v>
      </c>
      <c r="M9" s="10" t="s">
        <v>159</v>
      </c>
      <c r="N9" s="9">
        <v>437.488</v>
      </c>
      <c r="O9" s="10" t="s">
        <v>159</v>
      </c>
      <c r="P9" s="9">
        <v>148.262</v>
      </c>
      <c r="Q9" s="10" t="s">
        <v>159</v>
      </c>
      <c r="R9" s="9">
        <v>1666.8340049999999</v>
      </c>
      <c r="S9" s="10" t="s">
        <v>180</v>
      </c>
    </row>
    <row r="10" spans="1:19" x14ac:dyDescent="0.2">
      <c r="A10" s="12" t="s">
        <v>173</v>
      </c>
      <c r="B10" s="9">
        <v>20.905000000000001</v>
      </c>
      <c r="C10" s="10" t="s">
        <v>159</v>
      </c>
      <c r="D10" s="9">
        <v>675.95799999999997</v>
      </c>
      <c r="E10" s="10" t="s">
        <v>159</v>
      </c>
      <c r="F10" s="9">
        <v>28.911999999999999</v>
      </c>
      <c r="G10" s="10" t="s">
        <v>159</v>
      </c>
      <c r="H10" s="9">
        <v>272.5</v>
      </c>
      <c r="I10" s="10" t="s">
        <v>180</v>
      </c>
      <c r="J10" s="9">
        <v>107.44499999999999</v>
      </c>
      <c r="K10" s="10" t="s">
        <v>180</v>
      </c>
      <c r="L10" s="9">
        <v>29.707999999999998</v>
      </c>
      <c r="M10" s="10" t="s">
        <v>159</v>
      </c>
      <c r="N10" s="9">
        <v>460.99599999999998</v>
      </c>
      <c r="O10" s="10" t="s">
        <v>159</v>
      </c>
      <c r="P10" s="9">
        <v>156.154</v>
      </c>
      <c r="Q10" s="10" t="s">
        <v>159</v>
      </c>
      <c r="R10" s="9">
        <v>1752.578</v>
      </c>
      <c r="S10" s="10" t="s">
        <v>180</v>
      </c>
    </row>
    <row r="11" spans="1:19" x14ac:dyDescent="0.2">
      <c r="A11" s="12" t="s">
        <v>174</v>
      </c>
      <c r="B11" s="9">
        <v>19.303999999999998</v>
      </c>
      <c r="C11" s="10" t="s">
        <v>159</v>
      </c>
      <c r="D11" s="9">
        <v>694.16800000000001</v>
      </c>
      <c r="E11" s="10" t="s">
        <v>159</v>
      </c>
      <c r="F11" s="9">
        <v>39.154000000000003</v>
      </c>
      <c r="G11" s="10" t="s">
        <v>159</v>
      </c>
      <c r="H11" s="9">
        <v>253.13900000000001</v>
      </c>
      <c r="I11" s="10" t="s">
        <v>180</v>
      </c>
      <c r="J11" s="9">
        <v>107.322</v>
      </c>
      <c r="K11" s="10" t="s">
        <v>180</v>
      </c>
      <c r="L11" s="9">
        <v>28.475000000000001</v>
      </c>
      <c r="M11" s="10" t="s">
        <v>159</v>
      </c>
      <c r="N11" s="9">
        <v>466.14299999999997</v>
      </c>
      <c r="O11" s="10" t="s">
        <v>159</v>
      </c>
      <c r="P11" s="9">
        <v>160.715</v>
      </c>
      <c r="Q11" s="10" t="s">
        <v>159</v>
      </c>
      <c r="R11" s="9">
        <v>1768.42</v>
      </c>
      <c r="S11" s="10" t="s">
        <v>180</v>
      </c>
    </row>
    <row r="12" spans="1:19" x14ac:dyDescent="0.2">
      <c r="A12" s="12" t="s">
        <v>175</v>
      </c>
      <c r="B12" s="9">
        <v>23.135999999999999</v>
      </c>
      <c r="C12" s="10" t="s">
        <v>159</v>
      </c>
      <c r="D12" s="9">
        <v>699.65099999999995</v>
      </c>
      <c r="E12" s="10" t="s">
        <v>180</v>
      </c>
      <c r="F12" s="9">
        <v>44.707999999999998</v>
      </c>
      <c r="G12" s="10" t="s">
        <v>159</v>
      </c>
      <c r="H12" s="9">
        <v>247.203</v>
      </c>
      <c r="I12" s="10" t="s">
        <v>180</v>
      </c>
      <c r="J12" s="9">
        <v>110.694</v>
      </c>
      <c r="K12" s="10" t="s">
        <v>180</v>
      </c>
      <c r="L12" s="9">
        <v>29.148</v>
      </c>
      <c r="M12" s="10" t="s">
        <v>159</v>
      </c>
      <c r="N12" s="9">
        <v>518.21600000000001</v>
      </c>
      <c r="O12" s="10" t="s">
        <v>159</v>
      </c>
      <c r="P12" s="9">
        <v>165.303</v>
      </c>
      <c r="Q12" s="10" t="s">
        <v>159</v>
      </c>
      <c r="R12" s="9">
        <v>1838.059</v>
      </c>
      <c r="S12" s="10" t="s">
        <v>180</v>
      </c>
    </row>
    <row r="13" spans="1:19" x14ac:dyDescent="0.2">
      <c r="A13" s="12" t="s">
        <v>176</v>
      </c>
      <c r="B13" s="9">
        <v>22.241</v>
      </c>
      <c r="C13" s="10" t="s">
        <v>159</v>
      </c>
      <c r="D13" s="9">
        <v>746.13699999999994</v>
      </c>
      <c r="E13" s="10" t="s">
        <v>180</v>
      </c>
      <c r="F13" s="9">
        <v>81.981999999999999</v>
      </c>
      <c r="G13" s="10" t="s">
        <v>159</v>
      </c>
      <c r="H13" s="9">
        <v>256.25799999999998</v>
      </c>
      <c r="I13" s="10" t="s">
        <v>180</v>
      </c>
      <c r="J13" s="9">
        <v>99.174000000000007</v>
      </c>
      <c r="K13" s="10" t="s">
        <v>180</v>
      </c>
      <c r="L13" s="9">
        <v>27.896070000000002</v>
      </c>
      <c r="M13" s="10" t="s">
        <v>159</v>
      </c>
      <c r="N13" s="9">
        <v>551.42700000000002</v>
      </c>
      <c r="O13" s="10" t="s">
        <v>159</v>
      </c>
      <c r="P13" s="9">
        <v>171.93199999999999</v>
      </c>
      <c r="Q13" s="10" t="s">
        <v>159</v>
      </c>
      <c r="R13" s="9">
        <v>1957.0470700000001</v>
      </c>
      <c r="S13" s="10" t="s">
        <v>180</v>
      </c>
    </row>
    <row r="14" spans="1:19" x14ac:dyDescent="0.2">
      <c r="A14" s="12" t="s">
        <v>177</v>
      </c>
      <c r="B14" s="9">
        <v>22.39</v>
      </c>
      <c r="C14" s="10" t="s">
        <v>180</v>
      </c>
      <c r="D14" s="9">
        <v>778.81299999999999</v>
      </c>
      <c r="E14" s="10" t="s">
        <v>180</v>
      </c>
      <c r="F14" s="9">
        <v>103.64400000000001</v>
      </c>
      <c r="G14" s="10" t="s">
        <v>159</v>
      </c>
      <c r="H14" s="9">
        <v>270.57299999999998</v>
      </c>
      <c r="I14" s="10" t="s">
        <v>180</v>
      </c>
      <c r="J14" s="9">
        <v>103.562</v>
      </c>
      <c r="K14" s="10" t="s">
        <v>180</v>
      </c>
      <c r="L14" s="9">
        <v>26.047000000000001</v>
      </c>
      <c r="M14" s="10" t="s">
        <v>159</v>
      </c>
      <c r="N14" s="9">
        <v>577.64200000000005</v>
      </c>
      <c r="O14" s="10" t="s">
        <v>159</v>
      </c>
      <c r="P14" s="9">
        <v>184.50399999999999</v>
      </c>
      <c r="Q14" s="10" t="s">
        <v>159</v>
      </c>
      <c r="R14" s="9">
        <v>2067.1750000000002</v>
      </c>
      <c r="S14" s="10" t="s">
        <v>180</v>
      </c>
    </row>
    <row r="15" spans="1:19" x14ac:dyDescent="0.2">
      <c r="A15" s="12" t="s">
        <v>181</v>
      </c>
      <c r="B15" s="9">
        <v>24.542000000000002</v>
      </c>
      <c r="C15" s="10" t="s">
        <v>180</v>
      </c>
      <c r="D15" s="9">
        <v>800.01</v>
      </c>
      <c r="E15" s="10" t="s">
        <v>159</v>
      </c>
      <c r="F15" s="9">
        <v>113.55200000000001</v>
      </c>
      <c r="G15" s="10" t="s">
        <v>159</v>
      </c>
      <c r="H15" s="9">
        <v>293.51900000000001</v>
      </c>
      <c r="I15" s="10" t="s">
        <v>180</v>
      </c>
      <c r="J15" s="9">
        <v>109.65900000000001</v>
      </c>
      <c r="K15" s="10" t="s">
        <v>180</v>
      </c>
      <c r="L15" s="9">
        <v>25.361000000000001</v>
      </c>
      <c r="M15" s="10" t="s">
        <v>159</v>
      </c>
      <c r="N15" s="9">
        <v>612.03</v>
      </c>
      <c r="O15" s="10" t="s">
        <v>159</v>
      </c>
      <c r="P15" s="9">
        <v>198.489</v>
      </c>
      <c r="Q15" s="10" t="s">
        <v>159</v>
      </c>
      <c r="R15" s="9">
        <v>2177.1619999999998</v>
      </c>
      <c r="S15" s="10" t="s">
        <v>180</v>
      </c>
    </row>
    <row r="16" spans="1:19" x14ac:dyDescent="0.2">
      <c r="A16" s="12" t="s">
        <v>182</v>
      </c>
      <c r="B16" s="9">
        <v>25.247</v>
      </c>
      <c r="C16" s="10" t="s">
        <v>180</v>
      </c>
      <c r="D16" s="9">
        <v>864.86699999999996</v>
      </c>
      <c r="E16" s="10" t="s">
        <v>159</v>
      </c>
      <c r="F16" s="9">
        <v>107.63500000000001</v>
      </c>
      <c r="G16" s="10" t="s">
        <v>159</v>
      </c>
      <c r="H16" s="9">
        <v>310.971</v>
      </c>
      <c r="I16" s="10" t="s">
        <v>180</v>
      </c>
      <c r="J16" s="9">
        <v>116.328</v>
      </c>
      <c r="K16" s="10" t="s">
        <v>180</v>
      </c>
      <c r="L16" s="9">
        <v>27.776</v>
      </c>
      <c r="M16" s="10" t="s">
        <v>159</v>
      </c>
      <c r="N16" s="9">
        <v>630.49</v>
      </c>
      <c r="O16" s="10" t="s">
        <v>159</v>
      </c>
      <c r="P16" s="9">
        <v>225.035</v>
      </c>
      <c r="Q16" s="10" t="s">
        <v>159</v>
      </c>
      <c r="R16" s="9">
        <v>2308.3490000000002</v>
      </c>
      <c r="S16" s="10" t="s">
        <v>180</v>
      </c>
    </row>
    <row r="17" spans="1:19" x14ac:dyDescent="0.2">
      <c r="A17" s="12" t="s">
        <v>183</v>
      </c>
      <c r="B17" s="9">
        <v>27.006</v>
      </c>
      <c r="C17" s="10" t="s">
        <v>180</v>
      </c>
      <c r="D17" s="9">
        <v>851.02599999999995</v>
      </c>
      <c r="E17" s="10" t="s">
        <v>159</v>
      </c>
      <c r="F17" s="9">
        <v>133.16717</v>
      </c>
      <c r="G17" s="10" t="s">
        <v>159</v>
      </c>
      <c r="H17" s="9">
        <v>318.31458702999998</v>
      </c>
      <c r="I17" s="10" t="s">
        <v>180</v>
      </c>
      <c r="J17" s="9">
        <v>108.854</v>
      </c>
      <c r="K17" s="10" t="s">
        <v>180</v>
      </c>
      <c r="L17" s="9">
        <v>53.472000000000001</v>
      </c>
      <c r="M17" s="10" t="s">
        <v>159</v>
      </c>
      <c r="N17" s="9">
        <v>639.56298839999999</v>
      </c>
      <c r="O17" s="10" t="s">
        <v>159</v>
      </c>
      <c r="P17" s="9">
        <v>243.87436</v>
      </c>
      <c r="Q17" s="10" t="s">
        <v>159</v>
      </c>
      <c r="R17" s="9">
        <v>2375.2771054300001</v>
      </c>
      <c r="S17" s="10" t="s">
        <v>180</v>
      </c>
    </row>
    <row r="18" spans="1:19" x14ac:dyDescent="0.2">
      <c r="A18" s="12" t="s">
        <v>184</v>
      </c>
      <c r="B18" s="9">
        <v>27.591999999999999</v>
      </c>
      <c r="C18" s="10" t="s">
        <v>180</v>
      </c>
      <c r="D18" s="9">
        <v>869.65499999999997</v>
      </c>
      <c r="E18" s="10" t="s">
        <v>159</v>
      </c>
      <c r="F18" s="9">
        <v>199.529</v>
      </c>
      <c r="G18" s="10" t="s">
        <v>159</v>
      </c>
      <c r="H18" s="9">
        <v>340.83528673000001</v>
      </c>
      <c r="I18" s="10" t="s">
        <v>180</v>
      </c>
      <c r="J18" s="9">
        <v>115.59399999999999</v>
      </c>
      <c r="K18" s="10" t="s">
        <v>180</v>
      </c>
      <c r="L18" s="9">
        <v>63.046999999999997</v>
      </c>
      <c r="M18" s="10" t="s">
        <v>159</v>
      </c>
      <c r="N18" s="9">
        <v>685.24174600000003</v>
      </c>
      <c r="O18" s="10" t="s">
        <v>159</v>
      </c>
      <c r="P18" s="9">
        <v>267.61599999999999</v>
      </c>
      <c r="Q18" s="10" t="s">
        <v>159</v>
      </c>
      <c r="R18" s="9">
        <v>2569.1100327300001</v>
      </c>
      <c r="S18" s="10" t="s">
        <v>180</v>
      </c>
    </row>
    <row r="19" spans="1:19" x14ac:dyDescent="0.2">
      <c r="A19" s="12" t="s">
        <v>185</v>
      </c>
      <c r="B19" s="9">
        <v>27.472000000000001</v>
      </c>
      <c r="C19" s="10" t="s">
        <v>180</v>
      </c>
      <c r="D19" s="9">
        <v>842.94500000000005</v>
      </c>
      <c r="E19" s="10" t="s">
        <v>159</v>
      </c>
      <c r="F19" s="9">
        <v>234.38800000000001</v>
      </c>
      <c r="G19" s="10" t="s">
        <v>159</v>
      </c>
      <c r="H19" s="9">
        <v>342.49967794000003</v>
      </c>
      <c r="I19" s="10" t="s">
        <v>180</v>
      </c>
      <c r="J19" s="9">
        <v>101.217</v>
      </c>
      <c r="K19" s="10" t="s">
        <v>180</v>
      </c>
      <c r="L19" s="9">
        <v>77.62</v>
      </c>
      <c r="M19" s="10" t="s">
        <v>159</v>
      </c>
      <c r="N19" s="9">
        <v>691.09334999999999</v>
      </c>
      <c r="O19" s="10" t="s">
        <v>180</v>
      </c>
      <c r="P19" s="9">
        <v>277.24599999999998</v>
      </c>
      <c r="Q19" s="10" t="s">
        <v>159</v>
      </c>
      <c r="R19" s="9">
        <v>2594.4810279399999</v>
      </c>
      <c r="S19" s="10" t="s">
        <v>180</v>
      </c>
    </row>
    <row r="20" spans="1:19" x14ac:dyDescent="0.2">
      <c r="A20" s="12" t="s">
        <v>187</v>
      </c>
      <c r="B20" s="9">
        <v>27.963999999999999</v>
      </c>
      <c r="C20" s="10" t="s">
        <v>180</v>
      </c>
      <c r="D20" s="9">
        <v>905.61300000000006</v>
      </c>
      <c r="E20" s="10" t="s">
        <v>159</v>
      </c>
      <c r="F20" s="9">
        <v>280.49975999999998</v>
      </c>
      <c r="G20" s="10" t="s">
        <v>159</v>
      </c>
      <c r="H20" s="9">
        <v>369.072</v>
      </c>
      <c r="I20" s="10" t="s">
        <v>180</v>
      </c>
      <c r="J20" s="9">
        <v>121.126</v>
      </c>
      <c r="K20" s="10" t="s">
        <v>180</v>
      </c>
      <c r="L20" s="9">
        <v>101.259</v>
      </c>
      <c r="M20" s="10" t="s">
        <v>159</v>
      </c>
      <c r="N20" s="9">
        <v>734.93990399999996</v>
      </c>
      <c r="O20" s="10" t="s">
        <v>159</v>
      </c>
      <c r="P20" s="9">
        <v>287.3512015</v>
      </c>
      <c r="Q20" s="10" t="s">
        <v>159</v>
      </c>
      <c r="R20" s="9">
        <v>2827.8248655000002</v>
      </c>
      <c r="S20" s="10" t="s">
        <v>180</v>
      </c>
    </row>
    <row r="21" spans="1:19" x14ac:dyDescent="0.2">
      <c r="A21" s="12" t="s">
        <v>188</v>
      </c>
      <c r="B21" s="9">
        <v>27.268999999999998</v>
      </c>
      <c r="C21" s="10" t="s">
        <v>180</v>
      </c>
      <c r="D21" s="9">
        <v>942.04600000000005</v>
      </c>
      <c r="E21" s="10" t="s">
        <v>159</v>
      </c>
      <c r="F21" s="9">
        <v>336.49262700000003</v>
      </c>
      <c r="G21" s="10" t="s">
        <v>159</v>
      </c>
      <c r="H21" s="9">
        <v>365.57900000000001</v>
      </c>
      <c r="I21" s="10" t="s">
        <v>180</v>
      </c>
      <c r="J21" s="9">
        <v>142.98500000000001</v>
      </c>
      <c r="K21" s="10" t="s">
        <v>180</v>
      </c>
      <c r="L21" s="9">
        <v>94.375</v>
      </c>
      <c r="M21" s="10" t="s">
        <v>159</v>
      </c>
      <c r="N21" s="9">
        <v>760.71511399999997</v>
      </c>
      <c r="O21" s="10" t="s">
        <v>159</v>
      </c>
      <c r="P21" s="9">
        <v>271.87</v>
      </c>
      <c r="Q21" s="10" t="s">
        <v>159</v>
      </c>
      <c r="R21" s="9">
        <v>2941.331741</v>
      </c>
      <c r="S21" s="10" t="s">
        <v>180</v>
      </c>
    </row>
    <row r="22" spans="1:19" x14ac:dyDescent="0.2">
      <c r="A22" s="12" t="s">
        <v>189</v>
      </c>
      <c r="B22" s="9">
        <v>25.29</v>
      </c>
      <c r="C22" s="10" t="s">
        <v>180</v>
      </c>
      <c r="D22" s="9">
        <v>966.91700000000003</v>
      </c>
      <c r="E22" s="10" t="s">
        <v>159</v>
      </c>
      <c r="F22" s="9">
        <v>379.78866099999999</v>
      </c>
      <c r="G22" s="10" t="s">
        <v>159</v>
      </c>
      <c r="H22" s="9">
        <v>366.81</v>
      </c>
      <c r="I22" s="10" t="s">
        <v>180</v>
      </c>
      <c r="J22" s="9">
        <v>135.80799999999999</v>
      </c>
      <c r="K22" s="10" t="s">
        <v>180</v>
      </c>
      <c r="L22" s="9">
        <v>102.152</v>
      </c>
      <c r="M22" s="10" t="s">
        <v>159</v>
      </c>
      <c r="N22" s="9">
        <v>751.44799999999998</v>
      </c>
      <c r="O22" s="10" t="s">
        <v>180</v>
      </c>
      <c r="P22" s="9">
        <v>290.58210000000003</v>
      </c>
      <c r="Q22" s="10" t="s">
        <v>159</v>
      </c>
      <c r="R22" s="9">
        <v>3018.7957609999999</v>
      </c>
      <c r="S22" s="10" t="s">
        <v>180</v>
      </c>
    </row>
    <row r="23" spans="1:19" x14ac:dyDescent="0.2">
      <c r="A23" s="12" t="s">
        <v>190</v>
      </c>
      <c r="B23" s="9">
        <v>24.81</v>
      </c>
      <c r="C23" s="10" t="s">
        <v>180</v>
      </c>
      <c r="D23" s="9">
        <v>1039.289</v>
      </c>
      <c r="E23" s="10" t="s">
        <v>159</v>
      </c>
      <c r="F23" s="9">
        <v>492.00241799999998</v>
      </c>
      <c r="G23" s="10" t="s">
        <v>159</v>
      </c>
      <c r="H23" s="9">
        <v>376.26600000000002</v>
      </c>
      <c r="I23" s="10" t="s">
        <v>180</v>
      </c>
      <c r="J23" s="9">
        <v>138.92099999999999</v>
      </c>
      <c r="K23" s="10" t="s">
        <v>180</v>
      </c>
      <c r="L23" s="9">
        <v>99.010999999999996</v>
      </c>
      <c r="M23" s="10" t="s">
        <v>159</v>
      </c>
      <c r="N23" s="9">
        <v>766.09199999999998</v>
      </c>
      <c r="O23" s="10" t="s">
        <v>180</v>
      </c>
      <c r="P23" s="9">
        <v>320.36160000000001</v>
      </c>
      <c r="Q23" s="10" t="s">
        <v>159</v>
      </c>
      <c r="R23" s="9">
        <v>3256.7530179999999</v>
      </c>
      <c r="S23" s="10" t="s">
        <v>180</v>
      </c>
    </row>
    <row r="24" spans="1:19" x14ac:dyDescent="0.2">
      <c r="A24" s="12" t="s">
        <v>191</v>
      </c>
      <c r="B24" s="9">
        <v>24.135999999999999</v>
      </c>
      <c r="C24" s="10" t="s">
        <v>180</v>
      </c>
      <c r="D24" s="9">
        <v>1072.413</v>
      </c>
      <c r="E24" s="10" t="s">
        <v>159</v>
      </c>
      <c r="F24" s="9">
        <v>611.40723800000001</v>
      </c>
      <c r="G24" s="10" t="s">
        <v>159</v>
      </c>
      <c r="H24" s="9">
        <v>377.64</v>
      </c>
      <c r="I24" s="10" t="s">
        <v>180</v>
      </c>
      <c r="J24" s="9">
        <v>109.22499999999999</v>
      </c>
      <c r="K24" s="10" t="s">
        <v>180</v>
      </c>
      <c r="L24" s="9">
        <v>41.183</v>
      </c>
      <c r="M24" s="10" t="s">
        <v>159</v>
      </c>
      <c r="N24" s="9">
        <v>773.44600000000003</v>
      </c>
      <c r="O24" s="10" t="s">
        <v>180</v>
      </c>
      <c r="P24" s="9">
        <v>338.73099999999999</v>
      </c>
      <c r="Q24" s="10" t="s">
        <v>159</v>
      </c>
      <c r="R24" s="9">
        <v>3348.1812380000001</v>
      </c>
      <c r="S24" s="10" t="s">
        <v>180</v>
      </c>
    </row>
    <row r="25" spans="1:19" x14ac:dyDescent="0.2">
      <c r="A25" s="12" t="s">
        <v>192</v>
      </c>
      <c r="B25" s="9">
        <v>22.974</v>
      </c>
      <c r="C25" s="10" t="s">
        <v>180</v>
      </c>
      <c r="D25" s="9">
        <v>1119.77</v>
      </c>
      <c r="E25" s="10" t="s">
        <v>159</v>
      </c>
      <c r="F25" s="9">
        <v>716.24966199999994</v>
      </c>
      <c r="G25" s="10" t="s">
        <v>159</v>
      </c>
      <c r="H25" s="9">
        <v>366.50799999999998</v>
      </c>
      <c r="I25" s="10" t="s">
        <v>180</v>
      </c>
      <c r="J25" s="9">
        <v>123.258</v>
      </c>
      <c r="K25" s="10" t="s">
        <v>180</v>
      </c>
      <c r="L25" s="9">
        <v>44.616999999999997</v>
      </c>
      <c r="M25" s="10" t="s">
        <v>159</v>
      </c>
      <c r="N25" s="9">
        <v>784.63378248180004</v>
      </c>
      <c r="O25" s="10" t="s">
        <v>180</v>
      </c>
      <c r="P25" s="9">
        <v>355.43900000000002</v>
      </c>
      <c r="Q25" s="10" t="s">
        <v>159</v>
      </c>
      <c r="R25" s="9">
        <v>3533.4494444818001</v>
      </c>
      <c r="S25" s="10" t="s">
        <v>180</v>
      </c>
    </row>
    <row r="26" spans="1:19" x14ac:dyDescent="0.2">
      <c r="A26" s="12" t="s">
        <v>193</v>
      </c>
      <c r="B26" s="9">
        <v>22.35</v>
      </c>
      <c r="C26" s="10" t="s">
        <v>180</v>
      </c>
      <c r="D26" s="9">
        <v>1156.7629999999999</v>
      </c>
      <c r="E26" s="10" t="s">
        <v>159</v>
      </c>
      <c r="F26" s="9">
        <v>937.59812899999997</v>
      </c>
      <c r="G26" s="10" t="s">
        <v>159</v>
      </c>
      <c r="H26" s="9">
        <v>360.85300000000001</v>
      </c>
      <c r="I26" s="10" t="s">
        <v>180</v>
      </c>
      <c r="J26" s="9">
        <v>122.032</v>
      </c>
      <c r="K26" s="10" t="s">
        <v>180</v>
      </c>
      <c r="L26" s="9">
        <v>46.511000000000003</v>
      </c>
      <c r="M26" s="10" t="s">
        <v>159</v>
      </c>
      <c r="N26" s="9">
        <v>802.48099999999999</v>
      </c>
      <c r="O26" s="10" t="s">
        <v>180</v>
      </c>
      <c r="P26" s="9">
        <v>353.38799999999998</v>
      </c>
      <c r="Q26" s="10" t="s">
        <v>159</v>
      </c>
      <c r="R26" s="9">
        <v>3801.9761290000001</v>
      </c>
      <c r="S26" s="10" t="s">
        <v>180</v>
      </c>
    </row>
    <row r="27" spans="1:19" x14ac:dyDescent="0.2">
      <c r="A27" s="12" t="s">
        <v>195</v>
      </c>
      <c r="B27" s="9">
        <v>19.777999999999999</v>
      </c>
      <c r="C27" s="10" t="s">
        <v>180</v>
      </c>
      <c r="D27" s="9">
        <v>1160.797</v>
      </c>
      <c r="E27" s="10" t="s">
        <v>180</v>
      </c>
      <c r="F27" s="9">
        <v>1204.3151499999999</v>
      </c>
      <c r="G27" s="10" t="s">
        <v>159</v>
      </c>
      <c r="H27" s="9">
        <v>347.74900000000002</v>
      </c>
      <c r="I27" s="10" t="s">
        <v>180</v>
      </c>
      <c r="J27" s="9">
        <v>118.23</v>
      </c>
      <c r="K27" s="10" t="s">
        <v>180</v>
      </c>
      <c r="L27" s="9">
        <v>48.725999999999999</v>
      </c>
      <c r="M27" s="10" t="s">
        <v>159</v>
      </c>
      <c r="N27" s="9">
        <v>775.09299999999996</v>
      </c>
      <c r="O27" s="10" t="s">
        <v>180</v>
      </c>
      <c r="P27" s="9">
        <v>344.91399999999999</v>
      </c>
      <c r="Q27" s="10" t="s">
        <v>159</v>
      </c>
      <c r="R27" s="9">
        <v>4019.6021500000002</v>
      </c>
      <c r="S27" s="10" t="s">
        <v>180</v>
      </c>
    </row>
    <row r="28" spans="1:19" x14ac:dyDescent="0.2">
      <c r="A28" s="12" t="s">
        <v>196</v>
      </c>
      <c r="B28" s="9">
        <v>17.664999999999999</v>
      </c>
      <c r="C28" s="10" t="s">
        <v>180</v>
      </c>
      <c r="D28" s="9">
        <v>1128.4760000000001</v>
      </c>
      <c r="E28" s="10" t="s">
        <v>180</v>
      </c>
      <c r="F28" s="9">
        <v>1609.02178</v>
      </c>
      <c r="G28" s="10" t="s">
        <v>159</v>
      </c>
      <c r="H28" s="9">
        <v>341.95510926999998</v>
      </c>
      <c r="I28" s="10" t="s">
        <v>180</v>
      </c>
      <c r="J28" s="9">
        <v>117.9222470699</v>
      </c>
      <c r="K28" s="10" t="s">
        <v>180</v>
      </c>
      <c r="L28" s="9">
        <v>44.111301609999998</v>
      </c>
      <c r="M28" s="10" t="s">
        <v>159</v>
      </c>
      <c r="N28" s="9">
        <v>786.26499999999999</v>
      </c>
      <c r="O28" s="10" t="s">
        <v>180</v>
      </c>
      <c r="P28" s="9">
        <v>331.54895894999999</v>
      </c>
      <c r="Q28" s="10" t="s">
        <v>159</v>
      </c>
      <c r="R28" s="9">
        <v>4376.9653968999</v>
      </c>
      <c r="S28" s="10" t="s">
        <v>180</v>
      </c>
    </row>
    <row r="29" spans="1:19" x14ac:dyDescent="0.2">
      <c r="A29" s="12" t="s">
        <v>198</v>
      </c>
      <c r="B29" s="9">
        <v>16.056999999999999</v>
      </c>
      <c r="C29" s="10" t="s">
        <v>180</v>
      </c>
      <c r="D29" s="9">
        <v>1176.2750000000001</v>
      </c>
      <c r="E29" s="10" t="s">
        <v>180</v>
      </c>
      <c r="F29" s="9">
        <v>2004.5170000000001</v>
      </c>
      <c r="G29" s="10" t="s">
        <v>179</v>
      </c>
      <c r="H29" s="9">
        <v>341.12580372999997</v>
      </c>
      <c r="I29" s="10" t="s">
        <v>180</v>
      </c>
      <c r="J29" s="9">
        <v>219.63300000000001</v>
      </c>
      <c r="K29" s="10" t="s">
        <v>186</v>
      </c>
      <c r="L29" s="9">
        <v>45.986826530000002</v>
      </c>
      <c r="M29" s="10" t="s">
        <v>159</v>
      </c>
      <c r="N29" s="9">
        <v>806.16091402785401</v>
      </c>
      <c r="O29" s="10" t="s">
        <v>180</v>
      </c>
      <c r="P29" s="9">
        <v>336.983</v>
      </c>
      <c r="Q29" s="10" t="s">
        <v>159</v>
      </c>
      <c r="R29" s="9">
        <v>4946.7385442878503</v>
      </c>
      <c r="S29" s="10" t="s">
        <v>180</v>
      </c>
    </row>
    <row r="30" spans="1:19" x14ac:dyDescent="0.2">
      <c r="A30" s="12" t="s">
        <v>199</v>
      </c>
      <c r="B30" s="9">
        <v>16.899999999999999</v>
      </c>
      <c r="C30" s="10" t="s">
        <v>180</v>
      </c>
      <c r="D30" s="9">
        <v>1163.297</v>
      </c>
      <c r="E30" s="10" t="s">
        <v>180</v>
      </c>
      <c r="F30" s="9">
        <v>2131.35</v>
      </c>
      <c r="G30" s="10" t="s">
        <v>159</v>
      </c>
      <c r="H30" s="9">
        <v>328.50463122000002</v>
      </c>
      <c r="I30" s="10" t="s">
        <v>180</v>
      </c>
      <c r="J30" s="9">
        <v>238.62700000000001</v>
      </c>
      <c r="K30" s="10" t="s">
        <v>159</v>
      </c>
      <c r="L30" s="9">
        <v>42.528627051900003</v>
      </c>
      <c r="M30" s="10" t="s">
        <v>159</v>
      </c>
      <c r="N30" s="9">
        <v>787.97571100497498</v>
      </c>
      <c r="O30" s="10" t="s">
        <v>429</v>
      </c>
      <c r="P30" s="9">
        <v>320.94099999999997</v>
      </c>
      <c r="Q30" s="10" t="s">
        <v>159</v>
      </c>
      <c r="R30" s="9">
        <v>5030.1239692768704</v>
      </c>
      <c r="S30" s="10" t="s">
        <v>180</v>
      </c>
    </row>
    <row r="31" spans="1:19" x14ac:dyDescent="0.2">
      <c r="A31" s="12" t="s">
        <v>200</v>
      </c>
      <c r="B31" s="9">
        <v>80.087999999999994</v>
      </c>
      <c r="C31" s="10" t="s">
        <v>159</v>
      </c>
      <c r="D31" s="9">
        <v>2124.4369999999999</v>
      </c>
      <c r="E31" s="10" t="s">
        <v>197</v>
      </c>
      <c r="F31" s="9">
        <v>23.741344000000002</v>
      </c>
      <c r="G31" s="10" t="s">
        <v>226</v>
      </c>
      <c r="H31" s="9">
        <v>811.66700000000003</v>
      </c>
      <c r="I31" s="10" t="s">
        <v>159</v>
      </c>
      <c r="J31" s="9">
        <v>234.57</v>
      </c>
      <c r="K31" s="10" t="s">
        <v>159</v>
      </c>
      <c r="L31" s="9">
        <v>37.081000000000003</v>
      </c>
      <c r="M31" s="10" t="s">
        <v>159</v>
      </c>
      <c r="N31" s="9">
        <v>717.43480068036604</v>
      </c>
      <c r="O31" s="10" t="s">
        <v>252</v>
      </c>
      <c r="P31" s="9">
        <v>538.07899999999995</v>
      </c>
      <c r="Q31" s="10" t="s">
        <v>159</v>
      </c>
      <c r="R31" s="9">
        <v>4567.0981446803698</v>
      </c>
      <c r="S31" s="10" t="s">
        <v>159</v>
      </c>
    </row>
    <row r="32" spans="1:19" x14ac:dyDescent="0.2">
      <c r="A32" s="15" t="s">
        <v>201</v>
      </c>
      <c r="B32" s="13">
        <v>101.81699999999999</v>
      </c>
      <c r="C32" s="14" t="s">
        <v>159</v>
      </c>
      <c r="D32" s="13">
        <v>2679.587</v>
      </c>
      <c r="E32" s="14" t="s">
        <v>253</v>
      </c>
      <c r="F32" s="13">
        <v>86.917873965068694</v>
      </c>
      <c r="G32" s="14" t="s">
        <v>159</v>
      </c>
      <c r="H32" s="13">
        <v>1018.4589999999999</v>
      </c>
      <c r="I32" s="14" t="s">
        <v>159</v>
      </c>
      <c r="J32" s="13">
        <v>319.08108299999998</v>
      </c>
      <c r="K32" s="14" t="s">
        <v>159</v>
      </c>
      <c r="L32" s="13">
        <v>99.888999999999996</v>
      </c>
      <c r="M32" s="14" t="s">
        <v>254</v>
      </c>
      <c r="N32" s="13">
        <v>740.395110367131</v>
      </c>
      <c r="O32" s="14" t="s">
        <v>255</v>
      </c>
      <c r="P32" s="13">
        <v>768.94600000000003</v>
      </c>
      <c r="Q32" s="14" t="s">
        <v>159</v>
      </c>
      <c r="R32" s="13">
        <v>5815.0920673321998</v>
      </c>
      <c r="S32" s="14" t="s">
        <v>159</v>
      </c>
    </row>
    <row r="34" spans="1:2" x14ac:dyDescent="0.2">
      <c r="A34" s="16" t="s">
        <v>202</v>
      </c>
      <c r="B34" s="16" t="s">
        <v>215</v>
      </c>
    </row>
    <row r="36" spans="1:2" x14ac:dyDescent="0.2">
      <c r="B36" s="16" t="s">
        <v>415</v>
      </c>
    </row>
    <row r="37" spans="1:2" x14ac:dyDescent="0.2">
      <c r="B37" s="16" t="s">
        <v>430</v>
      </c>
    </row>
    <row r="38" spans="1:2" x14ac:dyDescent="0.2">
      <c r="B38" s="16" t="s">
        <v>431</v>
      </c>
    </row>
    <row r="39" spans="1:2" x14ac:dyDescent="0.2">
      <c r="B39" s="16" t="s">
        <v>432</v>
      </c>
    </row>
    <row r="40" spans="1:2" x14ac:dyDescent="0.2">
      <c r="B40" s="16" t="s">
        <v>433</v>
      </c>
    </row>
    <row r="41" spans="1:2" x14ac:dyDescent="0.2">
      <c r="B41" s="16" t="s">
        <v>419</v>
      </c>
    </row>
    <row r="42" spans="1:2" x14ac:dyDescent="0.2">
      <c r="B42" s="16" t="s">
        <v>434</v>
      </c>
    </row>
    <row r="43" spans="1:2" x14ac:dyDescent="0.2">
      <c r="B43" s="16" t="s">
        <v>435</v>
      </c>
    </row>
    <row r="44" spans="1:2" x14ac:dyDescent="0.2">
      <c r="B44" s="16" t="s">
        <v>436</v>
      </c>
    </row>
    <row r="45" spans="1:2" x14ac:dyDescent="0.2">
      <c r="B45" s="16" t="s">
        <v>437</v>
      </c>
    </row>
    <row r="47" spans="1:2" x14ac:dyDescent="0.2">
      <c r="B47" s="16" t="s">
        <v>208</v>
      </c>
    </row>
    <row r="50" spans="1:1" x14ac:dyDescent="0.2">
      <c r="A50" s="17" t="str">
        <f>HYPERLINK("#'WAGERING 4'!A2", "&lt;&lt;&lt; Previous table")</f>
        <v>&lt;&lt;&lt; Previous table</v>
      </c>
    </row>
    <row r="51" spans="1:1" x14ac:dyDescent="0.2">
      <c r="A51" s="17" t="str">
        <f>HYPERLINK("#'WAGERING 6'!A2", "&gt;&gt;&gt; Next table")</f>
        <v>&gt;&gt;&gt; Next table</v>
      </c>
    </row>
  </sheetData>
  <mergeCells count="12">
    <mergeCell ref="A2:S2"/>
    <mergeCell ref="A3:S3"/>
    <mergeCell ref="A6:S6"/>
    <mergeCell ref="B5:C5"/>
    <mergeCell ref="D5:E5"/>
    <mergeCell ref="F5:G5"/>
    <mergeCell ref="H5:I5"/>
    <mergeCell ref="J5:K5"/>
    <mergeCell ref="L5:M5"/>
    <mergeCell ref="N5:O5"/>
    <mergeCell ref="P5:Q5"/>
    <mergeCell ref="R5:S5"/>
  </mergeCells>
  <pageMargins left="0.7" right="0.7" top="0.75" bottom="0.75" header="0.3" footer="0.3"/>
  <pageSetup paperSize="9" orientation="portrait" horizontalDpi="300" verticalDpi="300"/>
</worksheet>
</file>

<file path=xl/worksheets/sheet1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000-000000000000}">
  <dimension ref="A1:S51"/>
  <sheetViews>
    <sheetView workbookViewId="0"/>
  </sheetViews>
  <sheetFormatPr defaultColWidth="11.42578125" defaultRowHeight="12.75" x14ac:dyDescent="0.2"/>
  <cols>
    <col min="1" max="2" width="12.7109375" customWidth="1"/>
    <col min="3" max="3" width="4.42578125" customWidth="1"/>
    <col min="4" max="4" width="12.7109375" customWidth="1"/>
    <col min="5" max="5" width="4.42578125" customWidth="1"/>
    <col min="6" max="6" width="12.7109375" customWidth="1"/>
    <col min="7" max="7" width="4.42578125" customWidth="1"/>
    <col min="8" max="8" width="12.7109375" customWidth="1"/>
    <col min="9" max="9" width="4.42578125" customWidth="1"/>
    <col min="10" max="10" width="12.7109375" customWidth="1"/>
    <col min="11" max="11" width="4.42578125" customWidth="1"/>
    <col min="12" max="12" width="12.7109375" customWidth="1"/>
    <col min="13" max="13" width="4.42578125" customWidth="1"/>
    <col min="14" max="14" width="12.7109375" customWidth="1"/>
    <col min="15" max="15" width="4.42578125" customWidth="1"/>
    <col min="16" max="16" width="12.7109375" customWidth="1"/>
    <col min="17" max="17" width="4.42578125" customWidth="1"/>
    <col min="18" max="18" width="12.7109375" customWidth="1"/>
    <col min="19" max="19" width="4.42578125" customWidth="1"/>
  </cols>
  <sheetData>
    <row r="1" spans="1:19" x14ac:dyDescent="0.2">
      <c r="A1" s="8" t="str">
        <f>HYPERLINK("#'INDEX'!B116", "Link to index")</f>
        <v>Link to index</v>
      </c>
    </row>
    <row r="2" spans="1:19" ht="15.75" customHeight="1" x14ac:dyDescent="0.2">
      <c r="A2" s="25" t="s">
        <v>438</v>
      </c>
      <c r="B2" s="24"/>
      <c r="C2" s="24"/>
      <c r="D2" s="24"/>
      <c r="E2" s="24"/>
      <c r="F2" s="24"/>
      <c r="G2" s="24"/>
      <c r="H2" s="24"/>
      <c r="I2" s="24"/>
      <c r="J2" s="24"/>
      <c r="K2" s="24"/>
      <c r="L2" s="24"/>
      <c r="M2" s="24"/>
      <c r="N2" s="24"/>
      <c r="O2" s="24"/>
      <c r="P2" s="24"/>
      <c r="Q2" s="24"/>
      <c r="R2" s="24"/>
      <c r="S2" s="24"/>
    </row>
    <row r="3" spans="1:19" ht="15.75" customHeight="1" x14ac:dyDescent="0.2">
      <c r="A3" s="25" t="s">
        <v>134</v>
      </c>
      <c r="B3" s="24"/>
      <c r="C3" s="24"/>
      <c r="D3" s="24"/>
      <c r="E3" s="24"/>
      <c r="F3" s="24"/>
      <c r="G3" s="24"/>
      <c r="H3" s="24"/>
      <c r="I3" s="24"/>
      <c r="J3" s="24"/>
      <c r="K3" s="24"/>
      <c r="L3" s="24"/>
      <c r="M3" s="24"/>
      <c r="N3" s="24"/>
      <c r="O3" s="24"/>
      <c r="P3" s="24"/>
      <c r="Q3" s="24"/>
      <c r="R3" s="24"/>
      <c r="S3" s="24"/>
    </row>
    <row r="4" spans="1:19" ht="15.75" customHeight="1" x14ac:dyDescent="0.2"/>
    <row r="5" spans="1:19" ht="55.5" customHeight="1" x14ac:dyDescent="0.2">
      <c r="A5" s="11" t="s">
        <v>159</v>
      </c>
      <c r="B5" s="27" t="s">
        <v>160</v>
      </c>
      <c r="C5" s="27" t="s">
        <v>159</v>
      </c>
      <c r="D5" s="27" t="s">
        <v>161</v>
      </c>
      <c r="E5" s="27" t="s">
        <v>159</v>
      </c>
      <c r="F5" s="27" t="s">
        <v>162</v>
      </c>
      <c r="G5" s="27" t="s">
        <v>159</v>
      </c>
      <c r="H5" s="27" t="s">
        <v>163</v>
      </c>
      <c r="I5" s="27" t="s">
        <v>159</v>
      </c>
      <c r="J5" s="27" t="s">
        <v>164</v>
      </c>
      <c r="K5" s="27" t="s">
        <v>159</v>
      </c>
      <c r="L5" s="27" t="s">
        <v>165</v>
      </c>
      <c r="M5" s="27" t="s">
        <v>159</v>
      </c>
      <c r="N5" s="27" t="s">
        <v>166</v>
      </c>
      <c r="O5" s="27" t="s">
        <v>159</v>
      </c>
      <c r="P5" s="27" t="s">
        <v>167</v>
      </c>
      <c r="Q5" s="27" t="s">
        <v>159</v>
      </c>
      <c r="R5" s="27" t="s">
        <v>168</v>
      </c>
      <c r="S5" s="27" t="s">
        <v>159</v>
      </c>
    </row>
    <row r="6" spans="1:19" x14ac:dyDescent="0.2">
      <c r="A6" s="26" t="s">
        <v>169</v>
      </c>
      <c r="B6" s="26"/>
      <c r="C6" s="26"/>
      <c r="D6" s="26"/>
      <c r="E6" s="26"/>
      <c r="F6" s="26"/>
      <c r="G6" s="26"/>
      <c r="H6" s="26"/>
      <c r="I6" s="26"/>
      <c r="J6" s="26"/>
      <c r="K6" s="26"/>
      <c r="L6" s="26"/>
      <c r="M6" s="26"/>
      <c r="N6" s="26"/>
      <c r="O6" s="26"/>
      <c r="P6" s="26"/>
      <c r="Q6" s="26"/>
      <c r="R6" s="26"/>
      <c r="S6" s="26"/>
    </row>
    <row r="7" spans="1:19" x14ac:dyDescent="0.2">
      <c r="A7" s="12" t="s">
        <v>170</v>
      </c>
      <c r="B7" s="9">
        <v>32.233396369137701</v>
      </c>
      <c r="C7" s="10" t="s">
        <v>159</v>
      </c>
      <c r="D7" s="9">
        <v>1164.0268719442199</v>
      </c>
      <c r="E7" s="10" t="s">
        <v>159</v>
      </c>
      <c r="F7" s="9">
        <v>32.6244704992436</v>
      </c>
      <c r="G7" s="10" t="s">
        <v>159</v>
      </c>
      <c r="H7" s="9">
        <v>467.51029765506797</v>
      </c>
      <c r="I7" s="10" t="s">
        <v>180</v>
      </c>
      <c r="J7" s="9">
        <v>160.95544629349499</v>
      </c>
      <c r="K7" s="10" t="s">
        <v>180</v>
      </c>
      <c r="L7" s="9">
        <v>62.651986573373698</v>
      </c>
      <c r="M7" s="10" t="s">
        <v>159</v>
      </c>
      <c r="N7" s="9">
        <v>767.44565052950099</v>
      </c>
      <c r="O7" s="10" t="s">
        <v>159</v>
      </c>
      <c r="P7" s="9">
        <v>243.951873487141</v>
      </c>
      <c r="Q7" s="10" t="s">
        <v>159</v>
      </c>
      <c r="R7" s="9">
        <v>2931.39999335118</v>
      </c>
      <c r="S7" s="10" t="s">
        <v>180</v>
      </c>
    </row>
    <row r="8" spans="1:19" x14ac:dyDescent="0.2">
      <c r="A8" s="12" t="s">
        <v>171</v>
      </c>
      <c r="B8" s="9">
        <v>33.268283582089502</v>
      </c>
      <c r="C8" s="10" t="s">
        <v>159</v>
      </c>
      <c r="D8" s="9">
        <v>1182.4323134328399</v>
      </c>
      <c r="E8" s="10" t="s">
        <v>159</v>
      </c>
      <c r="F8" s="9">
        <v>44.087052238806002</v>
      </c>
      <c r="G8" s="10" t="s">
        <v>159</v>
      </c>
      <c r="H8" s="9">
        <v>463.93208955223901</v>
      </c>
      <c r="I8" s="10" t="s">
        <v>180</v>
      </c>
      <c r="J8" s="9">
        <v>166.658843283582</v>
      </c>
      <c r="K8" s="10" t="s">
        <v>180</v>
      </c>
      <c r="L8" s="9">
        <v>58.253694029850699</v>
      </c>
      <c r="M8" s="10" t="s">
        <v>159</v>
      </c>
      <c r="N8" s="9">
        <v>748.55041044776101</v>
      </c>
      <c r="O8" s="10" t="s">
        <v>159</v>
      </c>
      <c r="P8" s="9">
        <v>242.54104477611901</v>
      </c>
      <c r="Q8" s="10" t="s">
        <v>159</v>
      </c>
      <c r="R8" s="9">
        <v>2939.7237313432802</v>
      </c>
      <c r="S8" s="10" t="s">
        <v>180</v>
      </c>
    </row>
    <row r="9" spans="1:19" x14ac:dyDescent="0.2">
      <c r="A9" s="12" t="s">
        <v>172</v>
      </c>
      <c r="B9" s="9">
        <v>33.1998880597015</v>
      </c>
      <c r="C9" s="10" t="s">
        <v>159</v>
      </c>
      <c r="D9" s="9">
        <v>1110.48723880597</v>
      </c>
      <c r="E9" s="10" t="s">
        <v>159</v>
      </c>
      <c r="F9" s="9">
        <v>50.600410447761199</v>
      </c>
      <c r="G9" s="10" t="s">
        <v>159</v>
      </c>
      <c r="H9" s="9">
        <v>462.80970149253699</v>
      </c>
      <c r="I9" s="10" t="s">
        <v>180</v>
      </c>
      <c r="J9" s="9">
        <v>182.92119402985099</v>
      </c>
      <c r="K9" s="10" t="s">
        <v>180</v>
      </c>
      <c r="L9" s="9">
        <v>55.912471455223901</v>
      </c>
      <c r="M9" s="10" t="s">
        <v>159</v>
      </c>
      <c r="N9" s="9">
        <v>767.23641791044804</v>
      </c>
      <c r="O9" s="10" t="s">
        <v>159</v>
      </c>
      <c r="P9" s="9">
        <v>260.01171641791001</v>
      </c>
      <c r="Q9" s="10" t="s">
        <v>159</v>
      </c>
      <c r="R9" s="9">
        <v>2923.1790386194002</v>
      </c>
      <c r="S9" s="10" t="s">
        <v>180</v>
      </c>
    </row>
    <row r="10" spans="1:19" x14ac:dyDescent="0.2">
      <c r="A10" s="12" t="s">
        <v>173</v>
      </c>
      <c r="B10" s="9">
        <v>36.2291666666667</v>
      </c>
      <c r="C10" s="10" t="s">
        <v>159</v>
      </c>
      <c r="D10" s="9">
        <v>1171.4611356932201</v>
      </c>
      <c r="E10" s="10" t="s">
        <v>159</v>
      </c>
      <c r="F10" s="9">
        <v>50.105604719764003</v>
      </c>
      <c r="G10" s="10" t="s">
        <v>159</v>
      </c>
      <c r="H10" s="9">
        <v>472.25294985250702</v>
      </c>
      <c r="I10" s="10" t="s">
        <v>180</v>
      </c>
      <c r="J10" s="9">
        <v>186.206305309735</v>
      </c>
      <c r="K10" s="10" t="s">
        <v>180</v>
      </c>
      <c r="L10" s="9">
        <v>51.485103244837802</v>
      </c>
      <c r="M10" s="10" t="s">
        <v>159</v>
      </c>
      <c r="N10" s="9">
        <v>798.92374631268399</v>
      </c>
      <c r="O10" s="10" t="s">
        <v>159</v>
      </c>
      <c r="P10" s="9">
        <v>270.62087020649</v>
      </c>
      <c r="Q10" s="10" t="s">
        <v>159</v>
      </c>
      <c r="R10" s="9">
        <v>3037.2848820058998</v>
      </c>
      <c r="S10" s="10" t="s">
        <v>180</v>
      </c>
    </row>
    <row r="11" spans="1:19" x14ac:dyDescent="0.2">
      <c r="A11" s="12" t="s">
        <v>174</v>
      </c>
      <c r="B11" s="9">
        <v>32.683285302593703</v>
      </c>
      <c r="C11" s="10" t="s">
        <v>159</v>
      </c>
      <c r="D11" s="9">
        <v>1175.2844380403501</v>
      </c>
      <c r="E11" s="10" t="s">
        <v>159</v>
      </c>
      <c r="F11" s="9">
        <v>66.290994236311207</v>
      </c>
      <c r="G11" s="10" t="s">
        <v>159</v>
      </c>
      <c r="H11" s="9">
        <v>428.58548270893402</v>
      </c>
      <c r="I11" s="10" t="s">
        <v>180</v>
      </c>
      <c r="J11" s="9">
        <v>181.70511527377499</v>
      </c>
      <c r="K11" s="10" t="s">
        <v>180</v>
      </c>
      <c r="L11" s="9">
        <v>48.210554755043198</v>
      </c>
      <c r="M11" s="10" t="s">
        <v>159</v>
      </c>
      <c r="N11" s="9">
        <v>789.21905619596498</v>
      </c>
      <c r="O11" s="10" t="s">
        <v>159</v>
      </c>
      <c r="P11" s="9">
        <v>272.10392651296797</v>
      </c>
      <c r="Q11" s="10" t="s">
        <v>159</v>
      </c>
      <c r="R11" s="9">
        <v>2994.08285302594</v>
      </c>
      <c r="S11" s="10" t="s">
        <v>180</v>
      </c>
    </row>
    <row r="12" spans="1:19" x14ac:dyDescent="0.2">
      <c r="A12" s="12" t="s">
        <v>175</v>
      </c>
      <c r="B12" s="9">
        <v>36.935869565217402</v>
      </c>
      <c r="C12" s="10" t="s">
        <v>159</v>
      </c>
      <c r="D12" s="9">
        <v>1116.97000679348</v>
      </c>
      <c r="E12" s="10" t="s">
        <v>180</v>
      </c>
      <c r="F12" s="9">
        <v>71.374864130434801</v>
      </c>
      <c r="G12" s="10" t="s">
        <v>159</v>
      </c>
      <c r="H12" s="9">
        <v>394.65152853260901</v>
      </c>
      <c r="I12" s="10" t="s">
        <v>180</v>
      </c>
      <c r="J12" s="9">
        <v>176.719361413043</v>
      </c>
      <c r="K12" s="10" t="s">
        <v>180</v>
      </c>
      <c r="L12" s="9">
        <v>46.533831521739103</v>
      </c>
      <c r="M12" s="10" t="s">
        <v>159</v>
      </c>
      <c r="N12" s="9">
        <v>827.31494565217395</v>
      </c>
      <c r="O12" s="10" t="s">
        <v>159</v>
      </c>
      <c r="P12" s="9">
        <v>263.900849184783</v>
      </c>
      <c r="Q12" s="10" t="s">
        <v>159</v>
      </c>
      <c r="R12" s="9">
        <v>2934.4012567934801</v>
      </c>
      <c r="S12" s="10" t="s">
        <v>180</v>
      </c>
    </row>
    <row r="13" spans="1:19" x14ac:dyDescent="0.2">
      <c r="A13" s="12" t="s">
        <v>176</v>
      </c>
      <c r="B13" s="9">
        <v>34.5220277410832</v>
      </c>
      <c r="C13" s="10" t="s">
        <v>159</v>
      </c>
      <c r="D13" s="9">
        <v>1158.13867239102</v>
      </c>
      <c r="E13" s="10" t="s">
        <v>180</v>
      </c>
      <c r="F13" s="9">
        <v>127.250792602378</v>
      </c>
      <c r="G13" s="10" t="s">
        <v>159</v>
      </c>
      <c r="H13" s="9">
        <v>397.75845442536303</v>
      </c>
      <c r="I13" s="10" t="s">
        <v>180</v>
      </c>
      <c r="J13" s="9">
        <v>153.93586525759599</v>
      </c>
      <c r="K13" s="10" t="s">
        <v>180</v>
      </c>
      <c r="L13" s="9">
        <v>43.2997123513871</v>
      </c>
      <c r="M13" s="10" t="s">
        <v>159</v>
      </c>
      <c r="N13" s="9">
        <v>855.91377146631396</v>
      </c>
      <c r="O13" s="10" t="s">
        <v>159</v>
      </c>
      <c r="P13" s="9">
        <v>266.86935270805799</v>
      </c>
      <c r="Q13" s="10" t="s">
        <v>159</v>
      </c>
      <c r="R13" s="9">
        <v>3037.6886489432</v>
      </c>
      <c r="S13" s="10" t="s">
        <v>180</v>
      </c>
    </row>
    <row r="14" spans="1:19" x14ac:dyDescent="0.2">
      <c r="A14" s="12" t="s">
        <v>177</v>
      </c>
      <c r="B14" s="9">
        <v>33.728525641025598</v>
      </c>
      <c r="C14" s="10" t="s">
        <v>180</v>
      </c>
      <c r="D14" s="9">
        <v>1173.2118910256399</v>
      </c>
      <c r="E14" s="10" t="s">
        <v>180</v>
      </c>
      <c r="F14" s="9">
        <v>156.130384615385</v>
      </c>
      <c r="G14" s="10" t="s">
        <v>159</v>
      </c>
      <c r="H14" s="9">
        <v>407.59394230769198</v>
      </c>
      <c r="I14" s="10" t="s">
        <v>180</v>
      </c>
      <c r="J14" s="9">
        <v>156.00685897435901</v>
      </c>
      <c r="K14" s="10" t="s">
        <v>180</v>
      </c>
      <c r="L14" s="9">
        <v>39.237467948717899</v>
      </c>
      <c r="M14" s="10" t="s">
        <v>159</v>
      </c>
      <c r="N14" s="9">
        <v>870.16583333333301</v>
      </c>
      <c r="O14" s="10" t="s">
        <v>159</v>
      </c>
      <c r="P14" s="9">
        <v>277.93871794871802</v>
      </c>
      <c r="Q14" s="10" t="s">
        <v>159</v>
      </c>
      <c r="R14" s="9">
        <v>3114.0136217948698</v>
      </c>
      <c r="S14" s="10" t="s">
        <v>180</v>
      </c>
    </row>
    <row r="15" spans="1:19" x14ac:dyDescent="0.2">
      <c r="A15" s="12" t="s">
        <v>181</v>
      </c>
      <c r="B15" s="9">
        <v>36.091176470588202</v>
      </c>
      <c r="C15" s="10" t="s">
        <v>180</v>
      </c>
      <c r="D15" s="9">
        <v>1176.48529411765</v>
      </c>
      <c r="E15" s="10" t="s">
        <v>159</v>
      </c>
      <c r="F15" s="9">
        <v>166.988235294118</v>
      </c>
      <c r="G15" s="10" t="s">
        <v>159</v>
      </c>
      <c r="H15" s="9">
        <v>431.64558823529399</v>
      </c>
      <c r="I15" s="10" t="s">
        <v>180</v>
      </c>
      <c r="J15" s="9">
        <v>161.263235294118</v>
      </c>
      <c r="K15" s="10" t="s">
        <v>180</v>
      </c>
      <c r="L15" s="9">
        <v>37.295588235294098</v>
      </c>
      <c r="M15" s="10" t="s">
        <v>159</v>
      </c>
      <c r="N15" s="9">
        <v>900.04411764705901</v>
      </c>
      <c r="O15" s="10" t="s">
        <v>159</v>
      </c>
      <c r="P15" s="9">
        <v>291.89558823529399</v>
      </c>
      <c r="Q15" s="10" t="s">
        <v>159</v>
      </c>
      <c r="R15" s="9">
        <v>3201.70882352941</v>
      </c>
      <c r="S15" s="10" t="s">
        <v>180</v>
      </c>
    </row>
    <row r="16" spans="1:19" x14ac:dyDescent="0.2">
      <c r="A16" s="12" t="s">
        <v>182</v>
      </c>
      <c r="B16" s="9">
        <v>36.265556234718801</v>
      </c>
      <c r="C16" s="10" t="s">
        <v>180</v>
      </c>
      <c r="D16" s="9">
        <v>1242.3211797066001</v>
      </c>
      <c r="E16" s="10" t="s">
        <v>159</v>
      </c>
      <c r="F16" s="9">
        <v>154.61017726161401</v>
      </c>
      <c r="G16" s="10" t="s">
        <v>159</v>
      </c>
      <c r="H16" s="9">
        <v>446.68817237163802</v>
      </c>
      <c r="I16" s="10" t="s">
        <v>180</v>
      </c>
      <c r="J16" s="9">
        <v>167.09706601466999</v>
      </c>
      <c r="K16" s="10" t="s">
        <v>180</v>
      </c>
      <c r="L16" s="9">
        <v>39.898288508557499</v>
      </c>
      <c r="M16" s="10" t="s">
        <v>159</v>
      </c>
      <c r="N16" s="9">
        <v>905.65495110024403</v>
      </c>
      <c r="O16" s="10" t="s">
        <v>159</v>
      </c>
      <c r="P16" s="9">
        <v>323.24709657701698</v>
      </c>
      <c r="Q16" s="10" t="s">
        <v>159</v>
      </c>
      <c r="R16" s="9">
        <v>3315.78248777506</v>
      </c>
      <c r="S16" s="10" t="s">
        <v>180</v>
      </c>
    </row>
    <row r="17" spans="1:19" x14ac:dyDescent="0.2">
      <c r="A17" s="12" t="s">
        <v>183</v>
      </c>
      <c r="B17" s="9">
        <v>37.5972156398104</v>
      </c>
      <c r="C17" s="10" t="s">
        <v>180</v>
      </c>
      <c r="D17" s="9">
        <v>1184.78145734597</v>
      </c>
      <c r="E17" s="10" t="s">
        <v>159</v>
      </c>
      <c r="F17" s="9">
        <v>185.392683353081</v>
      </c>
      <c r="G17" s="10" t="s">
        <v>159</v>
      </c>
      <c r="H17" s="9">
        <v>443.15123194342402</v>
      </c>
      <c r="I17" s="10" t="s">
        <v>180</v>
      </c>
      <c r="J17" s="9">
        <v>151.544372037915</v>
      </c>
      <c r="K17" s="10" t="s">
        <v>180</v>
      </c>
      <c r="L17" s="9">
        <v>74.442654028435996</v>
      </c>
      <c r="M17" s="10" t="s">
        <v>159</v>
      </c>
      <c r="N17" s="9">
        <v>890.38686181279604</v>
      </c>
      <c r="O17" s="10" t="s">
        <v>159</v>
      </c>
      <c r="P17" s="9">
        <v>339.51702962085301</v>
      </c>
      <c r="Q17" s="10" t="s">
        <v>159</v>
      </c>
      <c r="R17" s="9">
        <v>3306.8135057822901</v>
      </c>
      <c r="S17" s="10" t="s">
        <v>180</v>
      </c>
    </row>
    <row r="18" spans="1:19" x14ac:dyDescent="0.2">
      <c r="A18" s="12" t="s">
        <v>184</v>
      </c>
      <c r="B18" s="9">
        <v>37.307940161104703</v>
      </c>
      <c r="C18" s="10" t="s">
        <v>180</v>
      </c>
      <c r="D18" s="9">
        <v>1175.88564441887</v>
      </c>
      <c r="E18" s="10" t="s">
        <v>159</v>
      </c>
      <c r="F18" s="9">
        <v>269.788924050633</v>
      </c>
      <c r="G18" s="10" t="s">
        <v>159</v>
      </c>
      <c r="H18" s="9">
        <v>460.85323579718101</v>
      </c>
      <c r="I18" s="10" t="s">
        <v>180</v>
      </c>
      <c r="J18" s="9">
        <v>156.29798619102399</v>
      </c>
      <c r="K18" s="10" t="s">
        <v>180</v>
      </c>
      <c r="L18" s="9">
        <v>85.247669735328003</v>
      </c>
      <c r="M18" s="10" t="s">
        <v>159</v>
      </c>
      <c r="N18" s="9">
        <v>926.53515713463798</v>
      </c>
      <c r="O18" s="10" t="s">
        <v>159</v>
      </c>
      <c r="P18" s="9">
        <v>361.85132336018398</v>
      </c>
      <c r="Q18" s="10" t="s">
        <v>159</v>
      </c>
      <c r="R18" s="9">
        <v>3473.76788084896</v>
      </c>
      <c r="S18" s="10" t="s">
        <v>180</v>
      </c>
    </row>
    <row r="19" spans="1:19" x14ac:dyDescent="0.2">
      <c r="A19" s="12" t="s">
        <v>185</v>
      </c>
      <c r="B19" s="9">
        <v>35.946102449888599</v>
      </c>
      <c r="C19" s="10" t="s">
        <v>180</v>
      </c>
      <c r="D19" s="9">
        <v>1102.9625556792901</v>
      </c>
      <c r="E19" s="10" t="s">
        <v>159</v>
      </c>
      <c r="F19" s="9">
        <v>306.68808463251702</v>
      </c>
      <c r="G19" s="10" t="s">
        <v>159</v>
      </c>
      <c r="H19" s="9">
        <v>448.14824229342997</v>
      </c>
      <c r="I19" s="10" t="s">
        <v>180</v>
      </c>
      <c r="J19" s="9">
        <v>132.438724944321</v>
      </c>
      <c r="K19" s="10" t="s">
        <v>180</v>
      </c>
      <c r="L19" s="9">
        <v>101.562917594655</v>
      </c>
      <c r="M19" s="10" t="s">
        <v>159</v>
      </c>
      <c r="N19" s="9">
        <v>904.27025194877501</v>
      </c>
      <c r="O19" s="10" t="s">
        <v>180</v>
      </c>
      <c r="P19" s="9">
        <v>362.76620267260603</v>
      </c>
      <c r="Q19" s="10" t="s">
        <v>159</v>
      </c>
      <c r="R19" s="9">
        <v>3394.7830822154801</v>
      </c>
      <c r="S19" s="10" t="s">
        <v>180</v>
      </c>
    </row>
    <row r="20" spans="1:19" x14ac:dyDescent="0.2">
      <c r="A20" s="12" t="s">
        <v>187</v>
      </c>
      <c r="B20" s="9">
        <v>35.483477321814298</v>
      </c>
      <c r="C20" s="10" t="s">
        <v>180</v>
      </c>
      <c r="D20" s="9">
        <v>1149.13096652268</v>
      </c>
      <c r="E20" s="10" t="s">
        <v>159</v>
      </c>
      <c r="F20" s="9">
        <v>355.925721382289</v>
      </c>
      <c r="G20" s="10" t="s">
        <v>159</v>
      </c>
      <c r="H20" s="9">
        <v>468.31490280777501</v>
      </c>
      <c r="I20" s="10" t="s">
        <v>180</v>
      </c>
      <c r="J20" s="9">
        <v>153.696598272138</v>
      </c>
      <c r="K20" s="10" t="s">
        <v>180</v>
      </c>
      <c r="L20" s="9">
        <v>128.48739200863901</v>
      </c>
      <c r="M20" s="10" t="s">
        <v>159</v>
      </c>
      <c r="N20" s="9">
        <v>932.56413304535602</v>
      </c>
      <c r="O20" s="10" t="s">
        <v>159</v>
      </c>
      <c r="P20" s="9">
        <v>364.61950514308899</v>
      </c>
      <c r="Q20" s="10" t="s">
        <v>159</v>
      </c>
      <c r="R20" s="9">
        <v>3588.2226965037798</v>
      </c>
      <c r="S20" s="10" t="s">
        <v>180</v>
      </c>
    </row>
    <row r="21" spans="1:19" x14ac:dyDescent="0.2">
      <c r="A21" s="12" t="s">
        <v>188</v>
      </c>
      <c r="B21" s="9">
        <v>33.798602320675101</v>
      </c>
      <c r="C21" s="10" t="s">
        <v>180</v>
      </c>
      <c r="D21" s="9">
        <v>1167.6203059071699</v>
      </c>
      <c r="E21" s="10" t="s">
        <v>159</v>
      </c>
      <c r="F21" s="9">
        <v>417.06628346519</v>
      </c>
      <c r="G21" s="10" t="s">
        <v>159</v>
      </c>
      <c r="H21" s="9">
        <v>453.11743143459898</v>
      </c>
      <c r="I21" s="10" t="s">
        <v>180</v>
      </c>
      <c r="J21" s="9">
        <v>177.222969409283</v>
      </c>
      <c r="K21" s="10" t="s">
        <v>180</v>
      </c>
      <c r="L21" s="9">
        <v>116.973233122363</v>
      </c>
      <c r="M21" s="10" t="s">
        <v>159</v>
      </c>
      <c r="N21" s="9">
        <v>942.86947146624505</v>
      </c>
      <c r="O21" s="10" t="s">
        <v>159</v>
      </c>
      <c r="P21" s="9">
        <v>336.96967299578102</v>
      </c>
      <c r="Q21" s="10" t="s">
        <v>159</v>
      </c>
      <c r="R21" s="9">
        <v>3645.63797012131</v>
      </c>
      <c r="S21" s="10" t="s">
        <v>180</v>
      </c>
    </row>
    <row r="22" spans="1:19" x14ac:dyDescent="0.2">
      <c r="A22" s="12" t="s">
        <v>189</v>
      </c>
      <c r="B22" s="9">
        <v>30.4153019447288</v>
      </c>
      <c r="C22" s="10" t="s">
        <v>180</v>
      </c>
      <c r="D22" s="9">
        <v>1162.8735670419701</v>
      </c>
      <c r="E22" s="10" t="s">
        <v>159</v>
      </c>
      <c r="F22" s="9">
        <v>456.75708973899702</v>
      </c>
      <c r="G22" s="10" t="s">
        <v>159</v>
      </c>
      <c r="H22" s="9">
        <v>441.14815762538399</v>
      </c>
      <c r="I22" s="10" t="s">
        <v>180</v>
      </c>
      <c r="J22" s="9">
        <v>163.33101330603901</v>
      </c>
      <c r="K22" s="10" t="s">
        <v>180</v>
      </c>
      <c r="L22" s="9">
        <v>122.85424769703199</v>
      </c>
      <c r="M22" s="10" t="s">
        <v>159</v>
      </c>
      <c r="N22" s="9">
        <v>903.73735926305005</v>
      </c>
      <c r="O22" s="10" t="s">
        <v>180</v>
      </c>
      <c r="P22" s="9">
        <v>349.47181934493301</v>
      </c>
      <c r="Q22" s="10" t="s">
        <v>159</v>
      </c>
      <c r="R22" s="9">
        <v>3630.5885559621302</v>
      </c>
      <c r="S22" s="10" t="s">
        <v>180</v>
      </c>
    </row>
    <row r="23" spans="1:19" x14ac:dyDescent="0.2">
      <c r="A23" s="12" t="s">
        <v>190</v>
      </c>
      <c r="B23" s="9">
        <v>29.15175</v>
      </c>
      <c r="C23" s="10" t="s">
        <v>180</v>
      </c>
      <c r="D23" s="9">
        <v>1221.164575</v>
      </c>
      <c r="E23" s="10" t="s">
        <v>159</v>
      </c>
      <c r="F23" s="9">
        <v>578.10284115000002</v>
      </c>
      <c r="G23" s="10" t="s">
        <v>159</v>
      </c>
      <c r="H23" s="9">
        <v>442.11255</v>
      </c>
      <c r="I23" s="10" t="s">
        <v>180</v>
      </c>
      <c r="J23" s="9">
        <v>163.23217500000001</v>
      </c>
      <c r="K23" s="10" t="s">
        <v>180</v>
      </c>
      <c r="L23" s="9">
        <v>116.337925</v>
      </c>
      <c r="M23" s="10" t="s">
        <v>159</v>
      </c>
      <c r="N23" s="9">
        <v>900.15809999999999</v>
      </c>
      <c r="O23" s="10" t="s">
        <v>180</v>
      </c>
      <c r="P23" s="9">
        <v>376.42487999999997</v>
      </c>
      <c r="Q23" s="10" t="s">
        <v>159</v>
      </c>
      <c r="R23" s="9">
        <v>3826.6847961499998</v>
      </c>
      <c r="S23" s="10" t="s">
        <v>180</v>
      </c>
    </row>
    <row r="24" spans="1:19" x14ac:dyDescent="0.2">
      <c r="A24" s="12" t="s">
        <v>191</v>
      </c>
      <c r="B24" s="9">
        <v>27.722189638318699</v>
      </c>
      <c r="C24" s="10" t="s">
        <v>180</v>
      </c>
      <c r="D24" s="9">
        <v>1231.7549120234601</v>
      </c>
      <c r="E24" s="10" t="s">
        <v>159</v>
      </c>
      <c r="F24" s="9">
        <v>702.251715200391</v>
      </c>
      <c r="G24" s="10" t="s">
        <v>159</v>
      </c>
      <c r="H24" s="9">
        <v>433.75073313783003</v>
      </c>
      <c r="I24" s="10" t="s">
        <v>180</v>
      </c>
      <c r="J24" s="9">
        <v>125.453934506354</v>
      </c>
      <c r="K24" s="10" t="s">
        <v>180</v>
      </c>
      <c r="L24" s="9">
        <v>47.302077223851398</v>
      </c>
      <c r="M24" s="10" t="s">
        <v>159</v>
      </c>
      <c r="N24" s="9">
        <v>888.36661779081101</v>
      </c>
      <c r="O24" s="10" t="s">
        <v>180</v>
      </c>
      <c r="P24" s="9">
        <v>389.06053274682301</v>
      </c>
      <c r="Q24" s="10" t="s">
        <v>159</v>
      </c>
      <c r="R24" s="9">
        <v>3845.6627122678401</v>
      </c>
      <c r="S24" s="10" t="s">
        <v>180</v>
      </c>
    </row>
    <row r="25" spans="1:19" x14ac:dyDescent="0.2">
      <c r="A25" s="12" t="s">
        <v>192</v>
      </c>
      <c r="B25" s="9">
        <v>25.709</v>
      </c>
      <c r="C25" s="10" t="s">
        <v>180</v>
      </c>
      <c r="D25" s="9">
        <v>1253.07595238095</v>
      </c>
      <c r="E25" s="10" t="s">
        <v>159</v>
      </c>
      <c r="F25" s="9">
        <v>801.51747890476202</v>
      </c>
      <c r="G25" s="10" t="s">
        <v>159</v>
      </c>
      <c r="H25" s="9">
        <v>410.13990476190497</v>
      </c>
      <c r="I25" s="10" t="s">
        <v>180</v>
      </c>
      <c r="J25" s="9">
        <v>137.931571428571</v>
      </c>
      <c r="K25" s="10" t="s">
        <v>180</v>
      </c>
      <c r="L25" s="9">
        <v>49.928547619047599</v>
      </c>
      <c r="M25" s="10" t="s">
        <v>159</v>
      </c>
      <c r="N25" s="9">
        <v>878.04256611058599</v>
      </c>
      <c r="O25" s="10" t="s">
        <v>180</v>
      </c>
      <c r="P25" s="9">
        <v>397.75316666666703</v>
      </c>
      <c r="Q25" s="10" t="s">
        <v>159</v>
      </c>
      <c r="R25" s="9">
        <v>3954.0981878724901</v>
      </c>
      <c r="S25" s="10" t="s">
        <v>180</v>
      </c>
    </row>
    <row r="26" spans="1:19" x14ac:dyDescent="0.2">
      <c r="A26" s="12" t="s">
        <v>193</v>
      </c>
      <c r="B26" s="9">
        <v>24.589185393258401</v>
      </c>
      <c r="C26" s="10" t="s">
        <v>180</v>
      </c>
      <c r="D26" s="9">
        <v>1272.6559222846399</v>
      </c>
      <c r="E26" s="10" t="s">
        <v>159</v>
      </c>
      <c r="F26" s="9">
        <v>1031.5335220739701</v>
      </c>
      <c r="G26" s="10" t="s">
        <v>159</v>
      </c>
      <c r="H26" s="9">
        <v>397.00587546816502</v>
      </c>
      <c r="I26" s="10" t="s">
        <v>180</v>
      </c>
      <c r="J26" s="9">
        <v>134.258052434457</v>
      </c>
      <c r="K26" s="10" t="s">
        <v>180</v>
      </c>
      <c r="L26" s="9">
        <v>51.1708099250936</v>
      </c>
      <c r="M26" s="10" t="s">
        <v>159</v>
      </c>
      <c r="N26" s="9">
        <v>882.87937734082402</v>
      </c>
      <c r="O26" s="10" t="s">
        <v>180</v>
      </c>
      <c r="P26" s="9">
        <v>388.79297752808998</v>
      </c>
      <c r="Q26" s="10" t="s">
        <v>159</v>
      </c>
      <c r="R26" s="9">
        <v>4182.8857224485</v>
      </c>
      <c r="S26" s="10" t="s">
        <v>180</v>
      </c>
    </row>
    <row r="27" spans="1:19" x14ac:dyDescent="0.2">
      <c r="A27" s="12" t="s">
        <v>195</v>
      </c>
      <c r="B27" s="9">
        <v>21.458125577100599</v>
      </c>
      <c r="C27" s="10" t="s">
        <v>180</v>
      </c>
      <c r="D27" s="9">
        <v>1259.40579409049</v>
      </c>
      <c r="E27" s="10" t="s">
        <v>180</v>
      </c>
      <c r="F27" s="9">
        <v>1306.6207767774699</v>
      </c>
      <c r="G27" s="10" t="s">
        <v>159</v>
      </c>
      <c r="H27" s="9">
        <v>377.29000461680499</v>
      </c>
      <c r="I27" s="10" t="s">
        <v>180</v>
      </c>
      <c r="J27" s="9">
        <v>128.27354570637101</v>
      </c>
      <c r="K27" s="10" t="s">
        <v>180</v>
      </c>
      <c r="L27" s="9">
        <v>52.865235457063697</v>
      </c>
      <c r="M27" s="10" t="s">
        <v>159</v>
      </c>
      <c r="N27" s="9">
        <v>840.93654201292702</v>
      </c>
      <c r="O27" s="10" t="s">
        <v>180</v>
      </c>
      <c r="P27" s="9">
        <v>374.21417359187399</v>
      </c>
      <c r="Q27" s="10" t="s">
        <v>159</v>
      </c>
      <c r="R27" s="9">
        <v>4361.0641978301001</v>
      </c>
      <c r="S27" s="10" t="s">
        <v>180</v>
      </c>
    </row>
    <row r="28" spans="1:19" x14ac:dyDescent="0.2">
      <c r="A28" s="12" t="s">
        <v>196</v>
      </c>
      <c r="B28" s="9">
        <v>18.835186025408301</v>
      </c>
      <c r="C28" s="10" t="s">
        <v>180</v>
      </c>
      <c r="D28" s="9">
        <v>1203.22985480944</v>
      </c>
      <c r="E28" s="10" t="s">
        <v>180</v>
      </c>
      <c r="F28" s="9">
        <v>1715.6085222322999</v>
      </c>
      <c r="G28" s="10" t="s">
        <v>159</v>
      </c>
      <c r="H28" s="9">
        <v>364.60730797844798</v>
      </c>
      <c r="I28" s="10" t="s">
        <v>180</v>
      </c>
      <c r="J28" s="9">
        <v>125.733793382153</v>
      </c>
      <c r="K28" s="10" t="s">
        <v>180</v>
      </c>
      <c r="L28" s="9">
        <v>47.0333751286298</v>
      </c>
      <c r="M28" s="10" t="s">
        <v>159</v>
      </c>
      <c r="N28" s="9">
        <v>838.34970508166998</v>
      </c>
      <c r="O28" s="10" t="s">
        <v>180</v>
      </c>
      <c r="P28" s="9">
        <v>353.51182102200499</v>
      </c>
      <c r="Q28" s="10" t="s">
        <v>159</v>
      </c>
      <c r="R28" s="9">
        <v>4666.9095656600603</v>
      </c>
      <c r="S28" s="10" t="s">
        <v>180</v>
      </c>
    </row>
    <row r="29" spans="1:19" x14ac:dyDescent="0.2">
      <c r="A29" s="12" t="s">
        <v>198</v>
      </c>
      <c r="B29" s="9">
        <v>16.800512021371301</v>
      </c>
      <c r="C29" s="10" t="s">
        <v>180</v>
      </c>
      <c r="D29" s="9">
        <v>1230.7418744434599</v>
      </c>
      <c r="E29" s="10" t="s">
        <v>180</v>
      </c>
      <c r="F29" s="9">
        <v>2097.3352404274301</v>
      </c>
      <c r="G29" s="10" t="s">
        <v>179</v>
      </c>
      <c r="H29" s="9">
        <v>356.92147763379302</v>
      </c>
      <c r="I29" s="10" t="s">
        <v>180</v>
      </c>
      <c r="J29" s="9">
        <v>229.80300534283199</v>
      </c>
      <c r="K29" s="10" t="s">
        <v>186</v>
      </c>
      <c r="L29" s="9">
        <v>48.116225443232402</v>
      </c>
      <c r="M29" s="10" t="s">
        <v>159</v>
      </c>
      <c r="N29" s="9">
        <v>843.489825452118</v>
      </c>
      <c r="O29" s="10" t="s">
        <v>180</v>
      </c>
      <c r="P29" s="9">
        <v>352.58684327693697</v>
      </c>
      <c r="Q29" s="10" t="s">
        <v>159</v>
      </c>
      <c r="R29" s="9">
        <v>5175.7950040411697</v>
      </c>
      <c r="S29" s="10" t="s">
        <v>180</v>
      </c>
    </row>
    <row r="30" spans="1:19" x14ac:dyDescent="0.2">
      <c r="A30" s="12" t="s">
        <v>199</v>
      </c>
      <c r="B30" s="9">
        <v>17.403593339176201</v>
      </c>
      <c r="C30" s="10" t="s">
        <v>180</v>
      </c>
      <c r="D30" s="9">
        <v>1197.9614154250701</v>
      </c>
      <c r="E30" s="10" t="s">
        <v>180</v>
      </c>
      <c r="F30" s="9">
        <v>2194.8608676599501</v>
      </c>
      <c r="G30" s="10" t="s">
        <v>159</v>
      </c>
      <c r="H30" s="9">
        <v>338.293550993427</v>
      </c>
      <c r="I30" s="10" t="s">
        <v>180</v>
      </c>
      <c r="J30" s="9">
        <v>245.73770815074499</v>
      </c>
      <c r="K30" s="10" t="s">
        <v>159</v>
      </c>
      <c r="L30" s="9">
        <v>43.795913046435103</v>
      </c>
      <c r="M30" s="10" t="s">
        <v>159</v>
      </c>
      <c r="N30" s="9">
        <v>811.45614411117106</v>
      </c>
      <c r="O30" s="10" t="s">
        <v>429</v>
      </c>
      <c r="P30" s="9">
        <v>330.50453549517999</v>
      </c>
      <c r="Q30" s="10" t="s">
        <v>159</v>
      </c>
      <c r="R30" s="9">
        <v>5180.0137282211499</v>
      </c>
      <c r="S30" s="10" t="s">
        <v>180</v>
      </c>
    </row>
    <row r="31" spans="1:19" x14ac:dyDescent="0.2">
      <c r="A31" s="12" t="s">
        <v>200</v>
      </c>
      <c r="B31" s="9">
        <v>81.333967156439101</v>
      </c>
      <c r="C31" s="10" t="s">
        <v>159</v>
      </c>
      <c r="D31" s="9">
        <v>2157.4878781330999</v>
      </c>
      <c r="E31" s="10" t="s">
        <v>197</v>
      </c>
      <c r="F31" s="9">
        <v>24.110699394987002</v>
      </c>
      <c r="G31" s="10" t="s">
        <v>226</v>
      </c>
      <c r="H31" s="9">
        <v>824.29449006050095</v>
      </c>
      <c r="I31" s="10" t="s">
        <v>159</v>
      </c>
      <c r="J31" s="9">
        <v>238.219317199654</v>
      </c>
      <c r="K31" s="10" t="s">
        <v>159</v>
      </c>
      <c r="L31" s="9">
        <v>37.657886776145197</v>
      </c>
      <c r="M31" s="10" t="s">
        <v>159</v>
      </c>
      <c r="N31" s="9">
        <v>728.59627553969801</v>
      </c>
      <c r="O31" s="10" t="s">
        <v>252</v>
      </c>
      <c r="P31" s="9">
        <v>546.45015125324096</v>
      </c>
      <c r="Q31" s="10" t="s">
        <v>159</v>
      </c>
      <c r="R31" s="9">
        <v>4638.15066551377</v>
      </c>
      <c r="S31" s="10" t="s">
        <v>159</v>
      </c>
    </row>
    <row r="32" spans="1:19" x14ac:dyDescent="0.2">
      <c r="A32" s="15" t="s">
        <v>201</v>
      </c>
      <c r="B32" s="13">
        <v>101.81699999999999</v>
      </c>
      <c r="C32" s="14" t="s">
        <v>159</v>
      </c>
      <c r="D32" s="13">
        <v>2679.587</v>
      </c>
      <c r="E32" s="14" t="s">
        <v>253</v>
      </c>
      <c r="F32" s="13">
        <v>86.917873965068694</v>
      </c>
      <c r="G32" s="14" t="s">
        <v>159</v>
      </c>
      <c r="H32" s="13">
        <v>1018.4589999999999</v>
      </c>
      <c r="I32" s="14" t="s">
        <v>159</v>
      </c>
      <c r="J32" s="13">
        <v>319.08108299999998</v>
      </c>
      <c r="K32" s="14" t="s">
        <v>159</v>
      </c>
      <c r="L32" s="13">
        <v>99.888999999999996</v>
      </c>
      <c r="M32" s="14" t="s">
        <v>254</v>
      </c>
      <c r="N32" s="13">
        <v>740.395110367131</v>
      </c>
      <c r="O32" s="14" t="s">
        <v>255</v>
      </c>
      <c r="P32" s="13">
        <v>768.94600000000003</v>
      </c>
      <c r="Q32" s="14" t="s">
        <v>159</v>
      </c>
      <c r="R32" s="13">
        <v>5815.0920673321998</v>
      </c>
      <c r="S32" s="14" t="s">
        <v>159</v>
      </c>
    </row>
    <row r="34" spans="1:2" x14ac:dyDescent="0.2">
      <c r="A34" s="16" t="s">
        <v>202</v>
      </c>
      <c r="B34" s="16" t="s">
        <v>215</v>
      </c>
    </row>
    <row r="36" spans="1:2" x14ac:dyDescent="0.2">
      <c r="B36" s="16" t="s">
        <v>415</v>
      </c>
    </row>
    <row r="37" spans="1:2" x14ac:dyDescent="0.2">
      <c r="B37" s="16" t="s">
        <v>430</v>
      </c>
    </row>
    <row r="38" spans="1:2" x14ac:dyDescent="0.2">
      <c r="B38" s="16" t="s">
        <v>431</v>
      </c>
    </row>
    <row r="39" spans="1:2" x14ac:dyDescent="0.2">
      <c r="B39" s="16" t="s">
        <v>432</v>
      </c>
    </row>
    <row r="40" spans="1:2" x14ac:dyDescent="0.2">
      <c r="B40" s="16" t="s">
        <v>433</v>
      </c>
    </row>
    <row r="41" spans="1:2" x14ac:dyDescent="0.2">
      <c r="B41" s="16" t="s">
        <v>419</v>
      </c>
    </row>
    <row r="42" spans="1:2" x14ac:dyDescent="0.2">
      <c r="B42" s="16" t="s">
        <v>434</v>
      </c>
    </row>
    <row r="43" spans="1:2" x14ac:dyDescent="0.2">
      <c r="B43" s="16" t="s">
        <v>435</v>
      </c>
    </row>
    <row r="44" spans="1:2" x14ac:dyDescent="0.2">
      <c r="B44" s="16" t="s">
        <v>436</v>
      </c>
    </row>
    <row r="45" spans="1:2" x14ac:dyDescent="0.2">
      <c r="B45" s="16" t="s">
        <v>437</v>
      </c>
    </row>
    <row r="47" spans="1:2" x14ac:dyDescent="0.2">
      <c r="B47" s="16" t="s">
        <v>208</v>
      </c>
    </row>
    <row r="50" spans="1:1" x14ac:dyDescent="0.2">
      <c r="A50" s="17" t="str">
        <f>HYPERLINK("#'WAGERING 5'!A2", "&lt;&lt;&lt; Previous table")</f>
        <v>&lt;&lt;&lt; Previous table</v>
      </c>
    </row>
    <row r="51" spans="1:1" x14ac:dyDescent="0.2">
      <c r="A51" s="17" t="str">
        <f>HYPERLINK("#'WAGERING 7'!A2", "&gt;&gt;&gt; Next table")</f>
        <v>&gt;&gt;&gt; Next table</v>
      </c>
    </row>
  </sheetData>
  <mergeCells count="12">
    <mergeCell ref="A2:S2"/>
    <mergeCell ref="A3:S3"/>
    <mergeCell ref="A6:S6"/>
    <mergeCell ref="B5:C5"/>
    <mergeCell ref="D5:E5"/>
    <mergeCell ref="F5:G5"/>
    <mergeCell ref="H5:I5"/>
    <mergeCell ref="J5:K5"/>
    <mergeCell ref="L5:M5"/>
    <mergeCell ref="N5:O5"/>
    <mergeCell ref="P5:Q5"/>
    <mergeCell ref="R5:S5"/>
  </mergeCells>
  <pageMargins left="0.7" right="0.7" top="0.75" bottom="0.75" header="0.3" footer="0.3"/>
  <pageSetup paperSize="9" orientation="portrait" horizontalDpi="300" verticalDpi="300"/>
</worksheet>
</file>

<file path=xl/worksheets/sheet1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100-000000000000}">
  <dimension ref="A1:S51"/>
  <sheetViews>
    <sheetView workbookViewId="0"/>
  </sheetViews>
  <sheetFormatPr defaultColWidth="11.42578125" defaultRowHeight="12.75" x14ac:dyDescent="0.2"/>
  <cols>
    <col min="1" max="2" width="12.7109375" customWidth="1"/>
    <col min="3" max="3" width="4.42578125" customWidth="1"/>
    <col min="4" max="4" width="12.7109375" customWidth="1"/>
    <col min="5" max="5" width="4.42578125" customWidth="1"/>
    <col min="6" max="6" width="12.7109375" customWidth="1"/>
    <col min="7" max="7" width="4.42578125" customWidth="1"/>
    <col min="8" max="8" width="12.7109375" customWidth="1"/>
    <col min="9" max="9" width="4.42578125" customWidth="1"/>
    <col min="10" max="10" width="12.7109375" customWidth="1"/>
    <col min="11" max="11" width="4.42578125" customWidth="1"/>
    <col min="12" max="12" width="12.7109375" customWidth="1"/>
    <col min="13" max="13" width="4.42578125" customWidth="1"/>
    <col min="14" max="14" width="12.7109375" customWidth="1"/>
    <col min="15" max="15" width="4.42578125" customWidth="1"/>
    <col min="16" max="16" width="12.7109375" customWidth="1"/>
    <col min="17" max="17" width="4.42578125" customWidth="1"/>
    <col min="18" max="18" width="12.7109375" customWidth="1"/>
    <col min="19" max="19" width="4.42578125" customWidth="1"/>
  </cols>
  <sheetData>
    <row r="1" spans="1:19" x14ac:dyDescent="0.2">
      <c r="A1" s="8" t="str">
        <f>HYPERLINK("#'INDEX'!B117", "Link to index")</f>
        <v>Link to index</v>
      </c>
    </row>
    <row r="2" spans="1:19" ht="15.75" customHeight="1" x14ac:dyDescent="0.2">
      <c r="A2" s="25" t="s">
        <v>439</v>
      </c>
      <c r="B2" s="24"/>
      <c r="C2" s="24"/>
      <c r="D2" s="24"/>
      <c r="E2" s="24"/>
      <c r="F2" s="24"/>
      <c r="G2" s="24"/>
      <c r="H2" s="24"/>
      <c r="I2" s="24"/>
      <c r="J2" s="24"/>
      <c r="K2" s="24"/>
      <c r="L2" s="24"/>
      <c r="M2" s="24"/>
      <c r="N2" s="24"/>
      <c r="O2" s="24"/>
      <c r="P2" s="24"/>
      <c r="Q2" s="24"/>
      <c r="R2" s="24"/>
      <c r="S2" s="24"/>
    </row>
    <row r="3" spans="1:19" ht="15.75" customHeight="1" x14ac:dyDescent="0.2">
      <c r="A3" s="25" t="s">
        <v>135</v>
      </c>
      <c r="B3" s="24"/>
      <c r="C3" s="24"/>
      <c r="D3" s="24"/>
      <c r="E3" s="24"/>
      <c r="F3" s="24"/>
      <c r="G3" s="24"/>
      <c r="H3" s="24"/>
      <c r="I3" s="24"/>
      <c r="J3" s="24"/>
      <c r="K3" s="24"/>
      <c r="L3" s="24"/>
      <c r="M3" s="24"/>
      <c r="N3" s="24"/>
      <c r="O3" s="24"/>
      <c r="P3" s="24"/>
      <c r="Q3" s="24"/>
      <c r="R3" s="24"/>
      <c r="S3" s="24"/>
    </row>
    <row r="4" spans="1:19" ht="15.75" customHeight="1" x14ac:dyDescent="0.2"/>
    <row r="5" spans="1:19" ht="55.5" customHeight="1" x14ac:dyDescent="0.2">
      <c r="A5" s="11" t="s">
        <v>159</v>
      </c>
      <c r="B5" s="27" t="s">
        <v>160</v>
      </c>
      <c r="C5" s="27" t="s">
        <v>159</v>
      </c>
      <c r="D5" s="27" t="s">
        <v>161</v>
      </c>
      <c r="E5" s="27" t="s">
        <v>159</v>
      </c>
      <c r="F5" s="27" t="s">
        <v>162</v>
      </c>
      <c r="G5" s="27" t="s">
        <v>159</v>
      </c>
      <c r="H5" s="27" t="s">
        <v>163</v>
      </c>
      <c r="I5" s="27" t="s">
        <v>159</v>
      </c>
      <c r="J5" s="27" t="s">
        <v>164</v>
      </c>
      <c r="K5" s="27" t="s">
        <v>159</v>
      </c>
      <c r="L5" s="27" t="s">
        <v>165</v>
      </c>
      <c r="M5" s="27" t="s">
        <v>159</v>
      </c>
      <c r="N5" s="27" t="s">
        <v>166</v>
      </c>
      <c r="O5" s="27" t="s">
        <v>159</v>
      </c>
      <c r="P5" s="27" t="s">
        <v>167</v>
      </c>
      <c r="Q5" s="27" t="s">
        <v>159</v>
      </c>
      <c r="R5" s="27" t="s">
        <v>168</v>
      </c>
      <c r="S5" s="27" t="s">
        <v>159</v>
      </c>
    </row>
    <row r="6" spans="1:19" x14ac:dyDescent="0.2">
      <c r="A6" s="26" t="s">
        <v>212</v>
      </c>
      <c r="B6" s="26"/>
      <c r="C6" s="26"/>
      <c r="D6" s="26"/>
      <c r="E6" s="26"/>
      <c r="F6" s="26"/>
      <c r="G6" s="26"/>
      <c r="H6" s="26"/>
      <c r="I6" s="26"/>
      <c r="J6" s="26"/>
      <c r="K6" s="26"/>
      <c r="L6" s="26"/>
      <c r="M6" s="26"/>
      <c r="N6" s="26"/>
      <c r="O6" s="26"/>
      <c r="P6" s="26"/>
      <c r="Q6" s="26"/>
      <c r="R6" s="26"/>
      <c r="S6" s="26"/>
    </row>
    <row r="7" spans="1:19" x14ac:dyDescent="0.2">
      <c r="A7" s="12" t="s">
        <v>170</v>
      </c>
      <c r="B7" s="18">
        <v>80.442738948162301</v>
      </c>
      <c r="C7" s="10" t="s">
        <v>159</v>
      </c>
      <c r="D7" s="18">
        <v>142.78109916010499</v>
      </c>
      <c r="E7" s="10" t="s">
        <v>159</v>
      </c>
      <c r="F7" s="18">
        <v>147.49302837671701</v>
      </c>
      <c r="G7" s="10" t="s">
        <v>159</v>
      </c>
      <c r="H7" s="18">
        <v>109.35608249874601</v>
      </c>
      <c r="I7" s="10" t="s">
        <v>180</v>
      </c>
      <c r="J7" s="18">
        <v>81.557983938087105</v>
      </c>
      <c r="K7" s="10" t="s">
        <v>180</v>
      </c>
      <c r="L7" s="18">
        <v>101.351032702856</v>
      </c>
      <c r="M7" s="10" t="s">
        <v>159</v>
      </c>
      <c r="N7" s="18">
        <v>127.40429199975701</v>
      </c>
      <c r="O7" s="10" t="s">
        <v>159</v>
      </c>
      <c r="P7" s="18">
        <v>106.883127554068</v>
      </c>
      <c r="Q7" s="10" t="s">
        <v>159</v>
      </c>
      <c r="R7" s="18">
        <v>122.392216696901</v>
      </c>
      <c r="S7" s="10" t="s">
        <v>180</v>
      </c>
    </row>
    <row r="8" spans="1:19" x14ac:dyDescent="0.2">
      <c r="A8" s="12" t="s">
        <v>171</v>
      </c>
      <c r="B8" s="18">
        <v>83.149603538131799</v>
      </c>
      <c r="C8" s="10" t="s">
        <v>159</v>
      </c>
      <c r="D8" s="18">
        <v>145.09229099156099</v>
      </c>
      <c r="E8" s="10" t="s">
        <v>159</v>
      </c>
      <c r="F8" s="18">
        <v>195.84456459076699</v>
      </c>
      <c r="G8" s="10" t="s">
        <v>159</v>
      </c>
      <c r="H8" s="18">
        <v>107.81400921884401</v>
      </c>
      <c r="I8" s="10" t="s">
        <v>180</v>
      </c>
      <c r="J8" s="18">
        <v>85.163375205109602</v>
      </c>
      <c r="K8" s="10" t="s">
        <v>180</v>
      </c>
      <c r="L8" s="18">
        <v>95.211479150185198</v>
      </c>
      <c r="M8" s="10" t="s">
        <v>159</v>
      </c>
      <c r="N8" s="18">
        <v>124.655839366442</v>
      </c>
      <c r="O8" s="10" t="s">
        <v>159</v>
      </c>
      <c r="P8" s="18">
        <v>105.49211154703799</v>
      </c>
      <c r="Q8" s="10" t="s">
        <v>159</v>
      </c>
      <c r="R8" s="18">
        <v>122.72310363085199</v>
      </c>
      <c r="S8" s="10" t="s">
        <v>180</v>
      </c>
    </row>
    <row r="9" spans="1:19" x14ac:dyDescent="0.2">
      <c r="A9" s="12" t="s">
        <v>172</v>
      </c>
      <c r="B9" s="18">
        <v>82.322654711016199</v>
      </c>
      <c r="C9" s="10" t="s">
        <v>159</v>
      </c>
      <c r="D9" s="18">
        <v>134.61715690896301</v>
      </c>
      <c r="E9" s="10" t="s">
        <v>159</v>
      </c>
      <c r="F9" s="18">
        <v>219.17444015678601</v>
      </c>
      <c r="G9" s="10" t="s">
        <v>159</v>
      </c>
      <c r="H9" s="18">
        <v>105.72639219603801</v>
      </c>
      <c r="I9" s="10" t="s">
        <v>180</v>
      </c>
      <c r="J9" s="18">
        <v>92.836881263245203</v>
      </c>
      <c r="K9" s="10" t="s">
        <v>180</v>
      </c>
      <c r="L9" s="18">
        <v>91.217322762555199</v>
      </c>
      <c r="M9" s="10" t="s">
        <v>159</v>
      </c>
      <c r="N9" s="18">
        <v>126.473620709518</v>
      </c>
      <c r="O9" s="10" t="s">
        <v>159</v>
      </c>
      <c r="P9" s="18">
        <v>110.94386694697801</v>
      </c>
      <c r="Q9" s="10" t="s">
        <v>159</v>
      </c>
      <c r="R9" s="18">
        <v>120.50672848041199</v>
      </c>
      <c r="S9" s="10" t="s">
        <v>180</v>
      </c>
    </row>
    <row r="10" spans="1:19" x14ac:dyDescent="0.2">
      <c r="A10" s="12" t="s">
        <v>173</v>
      </c>
      <c r="B10" s="18">
        <v>89.965636182496198</v>
      </c>
      <c r="C10" s="10" t="s">
        <v>159</v>
      </c>
      <c r="D10" s="18">
        <v>141.97074569831801</v>
      </c>
      <c r="E10" s="10" t="s">
        <v>159</v>
      </c>
      <c r="F10" s="18">
        <v>215.25438240560501</v>
      </c>
      <c r="G10" s="10" t="s">
        <v>159</v>
      </c>
      <c r="H10" s="18">
        <v>107.406114738504</v>
      </c>
      <c r="I10" s="10" t="s">
        <v>180</v>
      </c>
      <c r="J10" s="18">
        <v>94.954369849678798</v>
      </c>
      <c r="K10" s="10" t="s">
        <v>180</v>
      </c>
      <c r="L10" s="18">
        <v>84.851392958945297</v>
      </c>
      <c r="M10" s="10" t="s">
        <v>159</v>
      </c>
      <c r="N10" s="18">
        <v>131.796683126147</v>
      </c>
      <c r="O10" s="10" t="s">
        <v>159</v>
      </c>
      <c r="P10" s="18">
        <v>114.79877462890801</v>
      </c>
      <c r="Q10" s="10" t="s">
        <v>159</v>
      </c>
      <c r="R10" s="18">
        <v>125.12582081830401</v>
      </c>
      <c r="S10" s="10" t="s">
        <v>180</v>
      </c>
    </row>
    <row r="11" spans="1:19" x14ac:dyDescent="0.2">
      <c r="A11" s="12" t="s">
        <v>174</v>
      </c>
      <c r="B11" s="18">
        <v>81.9805453337042</v>
      </c>
      <c r="C11" s="10" t="s">
        <v>159</v>
      </c>
      <c r="D11" s="18">
        <v>143.91047369086601</v>
      </c>
      <c r="E11" s="10" t="s">
        <v>159</v>
      </c>
      <c r="F11" s="18">
        <v>285.64237434660998</v>
      </c>
      <c r="G11" s="10" t="s">
        <v>159</v>
      </c>
      <c r="H11" s="18">
        <v>98.071189256370005</v>
      </c>
      <c r="I11" s="10" t="s">
        <v>180</v>
      </c>
      <c r="J11" s="18">
        <v>94.1800251153754</v>
      </c>
      <c r="K11" s="10" t="s">
        <v>180</v>
      </c>
      <c r="L11" s="18">
        <v>81.067154066026703</v>
      </c>
      <c r="M11" s="10" t="s">
        <v>159</v>
      </c>
      <c r="N11" s="18">
        <v>131.614809351893</v>
      </c>
      <c r="O11" s="10" t="s">
        <v>159</v>
      </c>
      <c r="P11" s="18">
        <v>116.197857734173</v>
      </c>
      <c r="Q11" s="10" t="s">
        <v>159</v>
      </c>
      <c r="R11" s="18">
        <v>124.582803089821</v>
      </c>
      <c r="S11" s="10" t="s">
        <v>180</v>
      </c>
    </row>
    <row r="12" spans="1:19" x14ac:dyDescent="0.2">
      <c r="A12" s="12" t="s">
        <v>175</v>
      </c>
      <c r="B12" s="18">
        <v>96.649476461115299</v>
      </c>
      <c r="C12" s="10" t="s">
        <v>159</v>
      </c>
      <c r="D12" s="18">
        <v>143.02519367860799</v>
      </c>
      <c r="E12" s="10" t="s">
        <v>180</v>
      </c>
      <c r="F12" s="18">
        <v>320.61156289889999</v>
      </c>
      <c r="G12" s="10" t="s">
        <v>159</v>
      </c>
      <c r="H12" s="18">
        <v>93.969204171847494</v>
      </c>
      <c r="I12" s="10" t="s">
        <v>180</v>
      </c>
      <c r="J12" s="18">
        <v>96.467671338528802</v>
      </c>
      <c r="K12" s="10" t="s">
        <v>180</v>
      </c>
      <c r="L12" s="18">
        <v>82.653486571785905</v>
      </c>
      <c r="M12" s="10" t="s">
        <v>159</v>
      </c>
      <c r="N12" s="18">
        <v>144.29216395505401</v>
      </c>
      <c r="O12" s="10" t="s">
        <v>159</v>
      </c>
      <c r="P12" s="18">
        <v>117.515832891679</v>
      </c>
      <c r="Q12" s="10" t="s">
        <v>159</v>
      </c>
      <c r="R12" s="18">
        <v>127.631800601919</v>
      </c>
      <c r="S12" s="10" t="s">
        <v>180</v>
      </c>
    </row>
    <row r="13" spans="1:19" x14ac:dyDescent="0.2">
      <c r="A13" s="12" t="s">
        <v>176</v>
      </c>
      <c r="B13" s="18">
        <v>91.380277292159306</v>
      </c>
      <c r="C13" s="10" t="s">
        <v>159</v>
      </c>
      <c r="D13" s="18">
        <v>150.59388894831699</v>
      </c>
      <c r="E13" s="10" t="s">
        <v>180</v>
      </c>
      <c r="F13" s="18">
        <v>581.55635950911505</v>
      </c>
      <c r="G13" s="10" t="s">
        <v>159</v>
      </c>
      <c r="H13" s="18">
        <v>95.215200070150502</v>
      </c>
      <c r="I13" s="10" t="s">
        <v>180</v>
      </c>
      <c r="J13" s="18">
        <v>85.773665943338202</v>
      </c>
      <c r="K13" s="10" t="s">
        <v>180</v>
      </c>
      <c r="L13" s="18">
        <v>78.734176857922705</v>
      </c>
      <c r="M13" s="10" t="s">
        <v>159</v>
      </c>
      <c r="N13" s="18">
        <v>151.361839881343</v>
      </c>
      <c r="O13" s="10" t="s">
        <v>159</v>
      </c>
      <c r="P13" s="18">
        <v>120.201024839369</v>
      </c>
      <c r="Q13" s="10" t="s">
        <v>159</v>
      </c>
      <c r="R13" s="18">
        <v>133.897294214233</v>
      </c>
      <c r="S13" s="10" t="s">
        <v>180</v>
      </c>
    </row>
    <row r="14" spans="1:19" x14ac:dyDescent="0.2">
      <c r="A14" s="12" t="s">
        <v>177</v>
      </c>
      <c r="B14" s="18">
        <v>90.665943174846802</v>
      </c>
      <c r="C14" s="10" t="s">
        <v>180</v>
      </c>
      <c r="D14" s="18">
        <v>155.661404520921</v>
      </c>
      <c r="E14" s="10" t="s">
        <v>180</v>
      </c>
      <c r="F14" s="18">
        <v>732.83414292683995</v>
      </c>
      <c r="G14" s="10" t="s">
        <v>159</v>
      </c>
      <c r="H14" s="18">
        <v>97.871834786274604</v>
      </c>
      <c r="I14" s="10" t="s">
        <v>180</v>
      </c>
      <c r="J14" s="18">
        <v>88.792975578973696</v>
      </c>
      <c r="K14" s="10" t="s">
        <v>180</v>
      </c>
      <c r="L14" s="18">
        <v>72.777108753538002</v>
      </c>
      <c r="M14" s="10" t="s">
        <v>159</v>
      </c>
      <c r="N14" s="18">
        <v>156.34954683311</v>
      </c>
      <c r="O14" s="10" t="s">
        <v>159</v>
      </c>
      <c r="P14" s="18">
        <v>126.897838106629</v>
      </c>
      <c r="Q14" s="10" t="s">
        <v>159</v>
      </c>
      <c r="R14" s="18">
        <v>139.386445434759</v>
      </c>
      <c r="S14" s="10" t="s">
        <v>180</v>
      </c>
    </row>
    <row r="15" spans="1:19" x14ac:dyDescent="0.2">
      <c r="A15" s="12" t="s">
        <v>181</v>
      </c>
      <c r="B15" s="18">
        <v>98.187048287367801</v>
      </c>
      <c r="C15" s="10" t="s">
        <v>180</v>
      </c>
      <c r="D15" s="18">
        <v>158.61898520609</v>
      </c>
      <c r="E15" s="10" t="s">
        <v>159</v>
      </c>
      <c r="F15" s="18">
        <v>799.80278217996101</v>
      </c>
      <c r="G15" s="10" t="s">
        <v>159</v>
      </c>
      <c r="H15" s="18">
        <v>103.338570340934</v>
      </c>
      <c r="I15" s="10" t="s">
        <v>180</v>
      </c>
      <c r="J15" s="18">
        <v>93.208334767680398</v>
      </c>
      <c r="K15" s="10" t="s">
        <v>180</v>
      </c>
      <c r="L15" s="18">
        <v>69.868189600904699</v>
      </c>
      <c r="M15" s="10" t="s">
        <v>159</v>
      </c>
      <c r="N15" s="18">
        <v>163.35970671430201</v>
      </c>
      <c r="O15" s="10" t="s">
        <v>159</v>
      </c>
      <c r="P15" s="18">
        <v>134.16332197331701</v>
      </c>
      <c r="Q15" s="10" t="s">
        <v>159</v>
      </c>
      <c r="R15" s="18">
        <v>144.729887449475</v>
      </c>
      <c r="S15" s="10" t="s">
        <v>180</v>
      </c>
    </row>
    <row r="16" spans="1:19" x14ac:dyDescent="0.2">
      <c r="A16" s="12" t="s">
        <v>182</v>
      </c>
      <c r="B16" s="18">
        <v>99.882500484635997</v>
      </c>
      <c r="C16" s="10" t="s">
        <v>180</v>
      </c>
      <c r="D16" s="18">
        <v>170.15036719767599</v>
      </c>
      <c r="E16" s="10" t="s">
        <v>159</v>
      </c>
      <c r="F16" s="18">
        <v>747.46527777777806</v>
      </c>
      <c r="G16" s="10" t="s">
        <v>159</v>
      </c>
      <c r="H16" s="18">
        <v>106.734548390097</v>
      </c>
      <c r="I16" s="10" t="s">
        <v>180</v>
      </c>
      <c r="J16" s="18">
        <v>97.987362420067498</v>
      </c>
      <c r="K16" s="10" t="s">
        <v>180</v>
      </c>
      <c r="L16" s="18">
        <v>75.629931765333794</v>
      </c>
      <c r="M16" s="10" t="s">
        <v>159</v>
      </c>
      <c r="N16" s="18">
        <v>165.88969594212401</v>
      </c>
      <c r="O16" s="10" t="s">
        <v>159</v>
      </c>
      <c r="P16" s="18">
        <v>149.299776848135</v>
      </c>
      <c r="Q16" s="10" t="s">
        <v>159</v>
      </c>
      <c r="R16" s="18">
        <v>151.29541367288101</v>
      </c>
      <c r="S16" s="10" t="s">
        <v>180</v>
      </c>
    </row>
    <row r="17" spans="1:19" x14ac:dyDescent="0.2">
      <c r="A17" s="12" t="s">
        <v>183</v>
      </c>
      <c r="B17" s="18">
        <v>105.326380736575</v>
      </c>
      <c r="C17" s="10" t="s">
        <v>180</v>
      </c>
      <c r="D17" s="18">
        <v>165.96638532550901</v>
      </c>
      <c r="E17" s="10" t="s">
        <v>159</v>
      </c>
      <c r="F17" s="18">
        <v>906.447917446617</v>
      </c>
      <c r="G17" s="10" t="s">
        <v>159</v>
      </c>
      <c r="H17" s="18">
        <v>106.612569166466</v>
      </c>
      <c r="I17" s="10" t="s">
        <v>180</v>
      </c>
      <c r="J17" s="18">
        <v>90.7421787242627</v>
      </c>
      <c r="K17" s="10" t="s">
        <v>180</v>
      </c>
      <c r="L17" s="18">
        <v>144.28027155084001</v>
      </c>
      <c r="M17" s="10" t="s">
        <v>159</v>
      </c>
      <c r="N17" s="18">
        <v>165.58380819749399</v>
      </c>
      <c r="O17" s="10" t="s">
        <v>159</v>
      </c>
      <c r="P17" s="18">
        <v>158.522253462717</v>
      </c>
      <c r="Q17" s="10" t="s">
        <v>159</v>
      </c>
      <c r="R17" s="18">
        <v>153.34711932661699</v>
      </c>
      <c r="S17" s="10" t="s">
        <v>180</v>
      </c>
    </row>
    <row r="18" spans="1:19" x14ac:dyDescent="0.2">
      <c r="A18" s="12" t="s">
        <v>184</v>
      </c>
      <c r="B18" s="18">
        <v>105.51091073521501</v>
      </c>
      <c r="C18" s="10" t="s">
        <v>180</v>
      </c>
      <c r="D18" s="18">
        <v>167.51896050811101</v>
      </c>
      <c r="E18" s="10" t="s">
        <v>159</v>
      </c>
      <c r="F18" s="18">
        <v>1326.4880101582901</v>
      </c>
      <c r="G18" s="10" t="s">
        <v>159</v>
      </c>
      <c r="H18" s="18">
        <v>111.291555886217</v>
      </c>
      <c r="I18" s="10" t="s">
        <v>180</v>
      </c>
      <c r="J18" s="18">
        <v>95.195075622660397</v>
      </c>
      <c r="K18" s="10" t="s">
        <v>180</v>
      </c>
      <c r="L18" s="18">
        <v>168.500077505706</v>
      </c>
      <c r="M18" s="10" t="s">
        <v>159</v>
      </c>
      <c r="N18" s="18">
        <v>174.116785555794</v>
      </c>
      <c r="O18" s="10" t="s">
        <v>159</v>
      </c>
      <c r="P18" s="18">
        <v>169.59785340992701</v>
      </c>
      <c r="Q18" s="10" t="s">
        <v>159</v>
      </c>
      <c r="R18" s="18">
        <v>162.915451182596</v>
      </c>
      <c r="S18" s="10" t="s">
        <v>180</v>
      </c>
    </row>
    <row r="19" spans="1:19" x14ac:dyDescent="0.2">
      <c r="A19" s="12" t="s">
        <v>185</v>
      </c>
      <c r="B19" s="18">
        <v>102.815718020259</v>
      </c>
      <c r="C19" s="10" t="s">
        <v>180</v>
      </c>
      <c r="D19" s="18">
        <v>159.60127749940901</v>
      </c>
      <c r="E19" s="10" t="s">
        <v>159</v>
      </c>
      <c r="F19" s="18">
        <v>1509.86713906112</v>
      </c>
      <c r="G19" s="10" t="s">
        <v>159</v>
      </c>
      <c r="H19" s="18">
        <v>108.857021789859</v>
      </c>
      <c r="I19" s="10" t="s">
        <v>180</v>
      </c>
      <c r="J19" s="18">
        <v>82.253463898256896</v>
      </c>
      <c r="K19" s="10" t="s">
        <v>180</v>
      </c>
      <c r="L19" s="18">
        <v>204.985732602159</v>
      </c>
      <c r="M19" s="10" t="s">
        <v>159</v>
      </c>
      <c r="N19" s="18">
        <v>171.875588333238</v>
      </c>
      <c r="O19" s="10" t="s">
        <v>180</v>
      </c>
      <c r="P19" s="18">
        <v>170.26061457445701</v>
      </c>
      <c r="Q19" s="10" t="s">
        <v>159</v>
      </c>
      <c r="R19" s="18">
        <v>161.04044794834601</v>
      </c>
      <c r="S19" s="10" t="s">
        <v>180</v>
      </c>
    </row>
    <row r="20" spans="1:19" x14ac:dyDescent="0.2">
      <c r="A20" s="12" t="s">
        <v>187</v>
      </c>
      <c r="B20" s="18">
        <v>102.544545124514</v>
      </c>
      <c r="C20" s="10" t="s">
        <v>180</v>
      </c>
      <c r="D20" s="18">
        <v>168.30236900396599</v>
      </c>
      <c r="E20" s="10" t="s">
        <v>159</v>
      </c>
      <c r="F20" s="18">
        <v>1743.95682692846</v>
      </c>
      <c r="G20" s="10" t="s">
        <v>159</v>
      </c>
      <c r="H20" s="18">
        <v>114.12407226571599</v>
      </c>
      <c r="I20" s="10" t="s">
        <v>180</v>
      </c>
      <c r="J20" s="18">
        <v>97.047224852857994</v>
      </c>
      <c r="K20" s="10" t="s">
        <v>180</v>
      </c>
      <c r="L20" s="18">
        <v>263.71522849381898</v>
      </c>
      <c r="M20" s="10" t="s">
        <v>159</v>
      </c>
      <c r="N20" s="18">
        <v>178.472491497579</v>
      </c>
      <c r="O20" s="10" t="s">
        <v>159</v>
      </c>
      <c r="P20" s="18">
        <v>170.59203917040401</v>
      </c>
      <c r="Q20" s="10" t="s">
        <v>159</v>
      </c>
      <c r="R20" s="18">
        <v>171.53978506031899</v>
      </c>
      <c r="S20" s="10" t="s">
        <v>180</v>
      </c>
    </row>
    <row r="21" spans="1:19" x14ac:dyDescent="0.2">
      <c r="A21" s="12" t="s">
        <v>188</v>
      </c>
      <c r="B21" s="18">
        <v>97.834958893100506</v>
      </c>
      <c r="C21" s="10" t="s">
        <v>180</v>
      </c>
      <c r="D21" s="18">
        <v>172.22718178971101</v>
      </c>
      <c r="E21" s="10" t="s">
        <v>159</v>
      </c>
      <c r="F21" s="18">
        <v>2034.4357838795399</v>
      </c>
      <c r="G21" s="10" t="s">
        <v>159</v>
      </c>
      <c r="H21" s="18">
        <v>110.429712857192</v>
      </c>
      <c r="I21" s="10" t="s">
        <v>180</v>
      </c>
      <c r="J21" s="18">
        <v>112.946754237231</v>
      </c>
      <c r="K21" s="10" t="s">
        <v>180</v>
      </c>
      <c r="L21" s="18">
        <v>242.52789231376099</v>
      </c>
      <c r="M21" s="10" t="s">
        <v>159</v>
      </c>
      <c r="N21" s="18">
        <v>180.75302776691001</v>
      </c>
      <c r="O21" s="10" t="s">
        <v>159</v>
      </c>
      <c r="P21" s="18">
        <v>156.75034910926701</v>
      </c>
      <c r="Q21" s="10" t="s">
        <v>159</v>
      </c>
      <c r="R21" s="18">
        <v>174.82103465500001</v>
      </c>
      <c r="S21" s="10" t="s">
        <v>180</v>
      </c>
    </row>
    <row r="22" spans="1:19" x14ac:dyDescent="0.2">
      <c r="A22" s="12" t="s">
        <v>189</v>
      </c>
      <c r="B22" s="18">
        <v>88.826447732361601</v>
      </c>
      <c r="C22" s="10" t="s">
        <v>180</v>
      </c>
      <c r="D22" s="18">
        <v>174.43713711999001</v>
      </c>
      <c r="E22" s="10" t="s">
        <v>159</v>
      </c>
      <c r="F22" s="18">
        <v>2260.0683217985902</v>
      </c>
      <c r="G22" s="10" t="s">
        <v>159</v>
      </c>
      <c r="H22" s="18">
        <v>108.735155299094</v>
      </c>
      <c r="I22" s="10" t="s">
        <v>180</v>
      </c>
      <c r="J22" s="18">
        <v>106.05496806629399</v>
      </c>
      <c r="K22" s="10" t="s">
        <v>180</v>
      </c>
      <c r="L22" s="18">
        <v>259.78894310059599</v>
      </c>
      <c r="M22" s="10" t="s">
        <v>159</v>
      </c>
      <c r="N22" s="18">
        <v>175.520167763578</v>
      </c>
      <c r="O22" s="10" t="s">
        <v>180</v>
      </c>
      <c r="P22" s="18">
        <v>163.04717240775599</v>
      </c>
      <c r="Q22" s="10" t="s">
        <v>159</v>
      </c>
      <c r="R22" s="18">
        <v>176.44571279509699</v>
      </c>
      <c r="S22" s="10" t="s">
        <v>180</v>
      </c>
    </row>
    <row r="23" spans="1:19" x14ac:dyDescent="0.2">
      <c r="A23" s="12" t="s">
        <v>190</v>
      </c>
      <c r="B23" s="18">
        <v>85.327958921517904</v>
      </c>
      <c r="C23" s="10" t="s">
        <v>180</v>
      </c>
      <c r="D23" s="18">
        <v>185.161878947069</v>
      </c>
      <c r="E23" s="10" t="s">
        <v>159</v>
      </c>
      <c r="F23" s="18">
        <v>2873.96340971886</v>
      </c>
      <c r="G23" s="10" t="s">
        <v>159</v>
      </c>
      <c r="H23" s="18">
        <v>109.34754621462901</v>
      </c>
      <c r="I23" s="10" t="s">
        <v>180</v>
      </c>
      <c r="J23" s="18">
        <v>107.391624487619</v>
      </c>
      <c r="K23" s="10" t="s">
        <v>180</v>
      </c>
      <c r="L23" s="18">
        <v>250.24516246436301</v>
      </c>
      <c r="M23" s="10" t="s">
        <v>159</v>
      </c>
      <c r="N23" s="18">
        <v>175.691826758849</v>
      </c>
      <c r="O23" s="10" t="s">
        <v>180</v>
      </c>
      <c r="P23" s="18">
        <v>174.31376811259099</v>
      </c>
      <c r="Q23" s="10" t="s">
        <v>159</v>
      </c>
      <c r="R23" s="18">
        <v>187.10705969636101</v>
      </c>
      <c r="S23" s="10" t="s">
        <v>180</v>
      </c>
    </row>
    <row r="24" spans="1:19" x14ac:dyDescent="0.2">
      <c r="A24" s="12" t="s">
        <v>191</v>
      </c>
      <c r="B24" s="18">
        <v>81.406604674066699</v>
      </c>
      <c r="C24" s="10" t="s">
        <v>180</v>
      </c>
      <c r="D24" s="18">
        <v>188.43796676773999</v>
      </c>
      <c r="E24" s="10" t="s">
        <v>159</v>
      </c>
      <c r="F24" s="18">
        <v>3470.18811102881</v>
      </c>
      <c r="G24" s="10" t="s">
        <v>159</v>
      </c>
      <c r="H24" s="18">
        <v>107.513764133352</v>
      </c>
      <c r="I24" s="10" t="s">
        <v>180</v>
      </c>
      <c r="J24" s="18">
        <v>83.570841064289695</v>
      </c>
      <c r="K24" s="10" t="s">
        <v>180</v>
      </c>
      <c r="L24" s="18">
        <v>103.689417677028</v>
      </c>
      <c r="M24" s="10" t="s">
        <v>159</v>
      </c>
      <c r="N24" s="18">
        <v>173.62716647843601</v>
      </c>
      <c r="O24" s="10" t="s">
        <v>180</v>
      </c>
      <c r="P24" s="18">
        <v>179.07560612893201</v>
      </c>
      <c r="Q24" s="10" t="s">
        <v>159</v>
      </c>
      <c r="R24" s="18">
        <v>188.853707244937</v>
      </c>
      <c r="S24" s="10" t="s">
        <v>180</v>
      </c>
    </row>
    <row r="25" spans="1:19" x14ac:dyDescent="0.2">
      <c r="A25" s="12" t="s">
        <v>192</v>
      </c>
      <c r="B25" s="18">
        <v>76.338769488416602</v>
      </c>
      <c r="C25" s="10" t="s">
        <v>180</v>
      </c>
      <c r="D25" s="18">
        <v>193.81334952468799</v>
      </c>
      <c r="E25" s="10" t="s">
        <v>159</v>
      </c>
      <c r="F25" s="18">
        <v>3985.6414562553</v>
      </c>
      <c r="G25" s="10" t="s">
        <v>159</v>
      </c>
      <c r="H25" s="18">
        <v>102.51412859997799</v>
      </c>
      <c r="I25" s="10" t="s">
        <v>180</v>
      </c>
      <c r="J25" s="18">
        <v>93.391316800291506</v>
      </c>
      <c r="K25" s="10" t="s">
        <v>180</v>
      </c>
      <c r="L25" s="18">
        <v>111.805802665277</v>
      </c>
      <c r="M25" s="10" t="s">
        <v>159</v>
      </c>
      <c r="N25" s="18">
        <v>172.36284936118</v>
      </c>
      <c r="O25" s="10" t="s">
        <v>180</v>
      </c>
      <c r="P25" s="18">
        <v>184.379088289945</v>
      </c>
      <c r="Q25" s="10" t="s">
        <v>159</v>
      </c>
      <c r="R25" s="18">
        <v>195.926122484318</v>
      </c>
      <c r="S25" s="10" t="s">
        <v>180</v>
      </c>
    </row>
    <row r="26" spans="1:19" x14ac:dyDescent="0.2">
      <c r="A26" s="12" t="s">
        <v>193</v>
      </c>
      <c r="B26" s="18">
        <v>73.152530390212306</v>
      </c>
      <c r="C26" s="10" t="s">
        <v>180</v>
      </c>
      <c r="D26" s="18">
        <v>197.19171805796401</v>
      </c>
      <c r="E26" s="10" t="s">
        <v>159</v>
      </c>
      <c r="F26" s="18">
        <v>5168.8058909950896</v>
      </c>
      <c r="G26" s="10" t="s">
        <v>159</v>
      </c>
      <c r="H26" s="18">
        <v>99.470510346873098</v>
      </c>
      <c r="I26" s="10" t="s">
        <v>180</v>
      </c>
      <c r="J26" s="18">
        <v>91.619020376508004</v>
      </c>
      <c r="K26" s="10" t="s">
        <v>180</v>
      </c>
      <c r="L26" s="18">
        <v>115.89735667012199</v>
      </c>
      <c r="M26" s="10" t="s">
        <v>159</v>
      </c>
      <c r="N26" s="18">
        <v>172.507593200912</v>
      </c>
      <c r="O26" s="10" t="s">
        <v>180</v>
      </c>
      <c r="P26" s="18">
        <v>181.404764269748</v>
      </c>
      <c r="Q26" s="10" t="s">
        <v>159</v>
      </c>
      <c r="R26" s="18">
        <v>207.573257331853</v>
      </c>
      <c r="S26" s="10" t="s">
        <v>180</v>
      </c>
    </row>
    <row r="27" spans="1:19" x14ac:dyDescent="0.2">
      <c r="A27" s="12" t="s">
        <v>195</v>
      </c>
      <c r="B27" s="18">
        <v>63.607433624334099</v>
      </c>
      <c r="C27" s="10" t="s">
        <v>180</v>
      </c>
      <c r="D27" s="18">
        <v>194.824875347339</v>
      </c>
      <c r="E27" s="10" t="s">
        <v>180</v>
      </c>
      <c r="F27" s="18">
        <v>6593.00825826442</v>
      </c>
      <c r="G27" s="10" t="s">
        <v>159</v>
      </c>
      <c r="H27" s="18">
        <v>94.502968665415906</v>
      </c>
      <c r="I27" s="10" t="s">
        <v>180</v>
      </c>
      <c r="J27" s="18">
        <v>88.070417598887403</v>
      </c>
      <c r="K27" s="10" t="s">
        <v>180</v>
      </c>
      <c r="L27" s="18">
        <v>120.68971923032601</v>
      </c>
      <c r="M27" s="10" t="s">
        <v>159</v>
      </c>
      <c r="N27" s="18">
        <v>162.800120142575</v>
      </c>
      <c r="O27" s="10" t="s">
        <v>180</v>
      </c>
      <c r="P27" s="18">
        <v>175.80776412846501</v>
      </c>
      <c r="Q27" s="10" t="s">
        <v>159</v>
      </c>
      <c r="R27" s="18">
        <v>216.06640399278601</v>
      </c>
      <c r="S27" s="10" t="s">
        <v>180</v>
      </c>
    </row>
    <row r="28" spans="1:19" x14ac:dyDescent="0.2">
      <c r="A28" s="12" t="s">
        <v>196</v>
      </c>
      <c r="B28" s="18">
        <v>55.380342094703103</v>
      </c>
      <c r="C28" s="10" t="s">
        <v>180</v>
      </c>
      <c r="D28" s="18">
        <v>186.32915906962199</v>
      </c>
      <c r="E28" s="10" t="s">
        <v>180</v>
      </c>
      <c r="F28" s="18">
        <v>8743.2343008360003</v>
      </c>
      <c r="G28" s="10" t="s">
        <v>159</v>
      </c>
      <c r="H28" s="18">
        <v>91.376215408426503</v>
      </c>
      <c r="I28" s="10" t="s">
        <v>180</v>
      </c>
      <c r="J28" s="18">
        <v>87.019525202047902</v>
      </c>
      <c r="K28" s="10" t="s">
        <v>180</v>
      </c>
      <c r="L28" s="18">
        <v>107.494024424865</v>
      </c>
      <c r="M28" s="10" t="s">
        <v>159</v>
      </c>
      <c r="N28" s="18">
        <v>161.40327540272301</v>
      </c>
      <c r="O28" s="10" t="s">
        <v>180</v>
      </c>
      <c r="P28" s="18">
        <v>167.51089743784101</v>
      </c>
      <c r="Q28" s="10" t="s">
        <v>159</v>
      </c>
      <c r="R28" s="18">
        <v>231.32221626192199</v>
      </c>
      <c r="S28" s="10" t="s">
        <v>180</v>
      </c>
    </row>
    <row r="29" spans="1:19" x14ac:dyDescent="0.2">
      <c r="A29" s="12" t="s">
        <v>198</v>
      </c>
      <c r="B29" s="18">
        <v>48.714557027310697</v>
      </c>
      <c r="C29" s="10" t="s">
        <v>180</v>
      </c>
      <c r="D29" s="18">
        <v>191.25556671945799</v>
      </c>
      <c r="E29" s="10" t="s">
        <v>180</v>
      </c>
      <c r="F29" s="18">
        <v>10816.6924782939</v>
      </c>
      <c r="G29" s="10" t="s">
        <v>179</v>
      </c>
      <c r="H29" s="18">
        <v>89.474658431214195</v>
      </c>
      <c r="I29" s="10" t="s">
        <v>180</v>
      </c>
      <c r="J29" s="18">
        <v>160.098698117884</v>
      </c>
      <c r="K29" s="10" t="s">
        <v>186</v>
      </c>
      <c r="L29" s="18">
        <v>109.10046174577499</v>
      </c>
      <c r="M29" s="10" t="s">
        <v>159</v>
      </c>
      <c r="N29" s="18">
        <v>162.089604394899</v>
      </c>
      <c r="O29" s="10" t="s">
        <v>180</v>
      </c>
      <c r="P29" s="18">
        <v>168.089388161171</v>
      </c>
      <c r="Q29" s="10" t="s">
        <v>159</v>
      </c>
      <c r="R29" s="18">
        <v>256.93068027630801</v>
      </c>
      <c r="S29" s="10" t="s">
        <v>180</v>
      </c>
    </row>
    <row r="30" spans="1:19" x14ac:dyDescent="0.2">
      <c r="A30" s="12" t="s">
        <v>199</v>
      </c>
      <c r="B30" s="18">
        <v>49.758494643601097</v>
      </c>
      <c r="C30" s="10" t="s">
        <v>180</v>
      </c>
      <c r="D30" s="18">
        <v>186.641306187673</v>
      </c>
      <c r="E30" s="10" t="s">
        <v>180</v>
      </c>
      <c r="F30" s="18">
        <v>11474.5405015451</v>
      </c>
      <c r="G30" s="10" t="s">
        <v>159</v>
      </c>
      <c r="H30" s="18">
        <v>84.5563386875059</v>
      </c>
      <c r="I30" s="10" t="s">
        <v>180</v>
      </c>
      <c r="J30" s="18">
        <v>171.59496951405899</v>
      </c>
      <c r="K30" s="10" t="s">
        <v>159</v>
      </c>
      <c r="L30" s="18">
        <v>98.218424809902103</v>
      </c>
      <c r="M30" s="10" t="s">
        <v>159</v>
      </c>
      <c r="N30" s="18">
        <v>155.36497125757501</v>
      </c>
      <c r="O30" s="10" t="s">
        <v>429</v>
      </c>
      <c r="P30" s="18">
        <v>157.66105876336599</v>
      </c>
      <c r="Q30" s="10" t="s">
        <v>159</v>
      </c>
      <c r="R30" s="18">
        <v>256.92642757367003</v>
      </c>
      <c r="S30" s="10" t="s">
        <v>180</v>
      </c>
    </row>
    <row r="31" spans="1:19" x14ac:dyDescent="0.2">
      <c r="A31" s="12" t="s">
        <v>200</v>
      </c>
      <c r="B31" s="18">
        <v>229.95159095215899</v>
      </c>
      <c r="C31" s="10" t="s">
        <v>159</v>
      </c>
      <c r="D31" s="18">
        <v>337.30152681694102</v>
      </c>
      <c r="E31" s="10" t="s">
        <v>197</v>
      </c>
      <c r="F31" s="18">
        <v>127.400190499188</v>
      </c>
      <c r="G31" s="10" t="s">
        <v>226</v>
      </c>
      <c r="H31" s="18">
        <v>205.06257606155199</v>
      </c>
      <c r="I31" s="10" t="s">
        <v>159</v>
      </c>
      <c r="J31" s="18">
        <v>166.20475062024801</v>
      </c>
      <c r="K31" s="10" t="s">
        <v>159</v>
      </c>
      <c r="L31" s="18">
        <v>83.527241355231297</v>
      </c>
      <c r="M31" s="10" t="s">
        <v>159</v>
      </c>
      <c r="N31" s="18">
        <v>139.21531905091101</v>
      </c>
      <c r="O31" s="10" t="s">
        <v>252</v>
      </c>
      <c r="P31" s="18">
        <v>259.22579467176502</v>
      </c>
      <c r="Q31" s="10" t="s">
        <v>159</v>
      </c>
      <c r="R31" s="18">
        <v>229.74080716620799</v>
      </c>
      <c r="S31" s="10" t="s">
        <v>159</v>
      </c>
    </row>
    <row r="32" spans="1:19" x14ac:dyDescent="0.2">
      <c r="A32" s="15" t="s">
        <v>201</v>
      </c>
      <c r="B32" s="19">
        <v>287.80360259771498</v>
      </c>
      <c r="C32" s="14" t="s">
        <v>159</v>
      </c>
      <c r="D32" s="19">
        <v>423.82621585696</v>
      </c>
      <c r="E32" s="14" t="s">
        <v>253</v>
      </c>
      <c r="F32" s="19">
        <v>464.93448106848098</v>
      </c>
      <c r="G32" s="14" t="s">
        <v>159</v>
      </c>
      <c r="H32" s="19">
        <v>253.74153024136601</v>
      </c>
      <c r="I32" s="14" t="s">
        <v>159</v>
      </c>
      <c r="J32" s="19">
        <v>223.683526179219</v>
      </c>
      <c r="K32" s="14" t="s">
        <v>159</v>
      </c>
      <c r="L32" s="19">
        <v>221.43844430675401</v>
      </c>
      <c r="M32" s="14" t="s">
        <v>254</v>
      </c>
      <c r="N32" s="19">
        <v>143.47968047986799</v>
      </c>
      <c r="O32" s="14" t="s">
        <v>255</v>
      </c>
      <c r="P32" s="19">
        <v>364.38733255190698</v>
      </c>
      <c r="Q32" s="14" t="s">
        <v>159</v>
      </c>
      <c r="R32" s="19">
        <v>290.33627234859699</v>
      </c>
      <c r="S32" s="14" t="s">
        <v>159</v>
      </c>
    </row>
    <row r="34" spans="1:2" x14ac:dyDescent="0.2">
      <c r="A34" s="16" t="s">
        <v>202</v>
      </c>
      <c r="B34" s="16" t="s">
        <v>215</v>
      </c>
    </row>
    <row r="36" spans="1:2" x14ac:dyDescent="0.2">
      <c r="B36" s="16" t="s">
        <v>415</v>
      </c>
    </row>
    <row r="37" spans="1:2" x14ac:dyDescent="0.2">
      <c r="B37" s="16" t="s">
        <v>430</v>
      </c>
    </row>
    <row r="38" spans="1:2" x14ac:dyDescent="0.2">
      <c r="B38" s="16" t="s">
        <v>431</v>
      </c>
    </row>
    <row r="39" spans="1:2" x14ac:dyDescent="0.2">
      <c r="B39" s="16" t="s">
        <v>432</v>
      </c>
    </row>
    <row r="40" spans="1:2" x14ac:dyDescent="0.2">
      <c r="B40" s="16" t="s">
        <v>433</v>
      </c>
    </row>
    <row r="41" spans="1:2" x14ac:dyDescent="0.2">
      <c r="B41" s="16" t="s">
        <v>419</v>
      </c>
    </row>
    <row r="42" spans="1:2" x14ac:dyDescent="0.2">
      <c r="B42" s="16" t="s">
        <v>434</v>
      </c>
    </row>
    <row r="43" spans="1:2" x14ac:dyDescent="0.2">
      <c r="B43" s="16" t="s">
        <v>435</v>
      </c>
    </row>
    <row r="44" spans="1:2" x14ac:dyDescent="0.2">
      <c r="B44" s="16" t="s">
        <v>436</v>
      </c>
    </row>
    <row r="45" spans="1:2" x14ac:dyDescent="0.2">
      <c r="B45" s="16" t="s">
        <v>437</v>
      </c>
    </row>
    <row r="47" spans="1:2" x14ac:dyDescent="0.2">
      <c r="B47" s="16" t="s">
        <v>208</v>
      </c>
    </row>
    <row r="50" spans="1:1" x14ac:dyDescent="0.2">
      <c r="A50" s="17" t="str">
        <f>HYPERLINK("#'WAGERING 6'!A2", "&lt;&lt;&lt; Previous table")</f>
        <v>&lt;&lt;&lt; Previous table</v>
      </c>
    </row>
    <row r="51" spans="1:1" x14ac:dyDescent="0.2">
      <c r="A51" s="17" t="str">
        <f>HYPERLINK("#'WAGERING 8'!A2", "&gt;&gt;&gt; Next table")</f>
        <v>&gt;&gt;&gt; Next table</v>
      </c>
    </row>
  </sheetData>
  <mergeCells count="12">
    <mergeCell ref="A2:S2"/>
    <mergeCell ref="A3:S3"/>
    <mergeCell ref="A6:S6"/>
    <mergeCell ref="B5:C5"/>
    <mergeCell ref="D5:E5"/>
    <mergeCell ref="F5:G5"/>
    <mergeCell ref="H5:I5"/>
    <mergeCell ref="J5:K5"/>
    <mergeCell ref="L5:M5"/>
    <mergeCell ref="N5:O5"/>
    <mergeCell ref="P5:Q5"/>
    <mergeCell ref="R5:S5"/>
  </mergeCells>
  <pageMargins left="0.7" right="0.7" top="0.75" bottom="0.75" header="0.3" footer="0.3"/>
  <pageSetup paperSize="9" orientation="portrait" horizontalDpi="300" verticalDpi="300"/>
</worksheet>
</file>

<file path=xl/worksheets/sheet1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200-000000000000}">
  <dimension ref="A1:S51"/>
  <sheetViews>
    <sheetView workbookViewId="0"/>
  </sheetViews>
  <sheetFormatPr defaultColWidth="11.42578125" defaultRowHeight="12.75" x14ac:dyDescent="0.2"/>
  <cols>
    <col min="1" max="2" width="12.7109375" customWidth="1"/>
    <col min="3" max="3" width="4.42578125" customWidth="1"/>
    <col min="4" max="4" width="12.7109375" customWidth="1"/>
    <col min="5" max="5" width="4.42578125" customWidth="1"/>
    <col min="6" max="6" width="12.7109375" customWidth="1"/>
    <col min="7" max="7" width="4.42578125" customWidth="1"/>
    <col min="8" max="8" width="12.7109375" customWidth="1"/>
    <col min="9" max="9" width="4.42578125" customWidth="1"/>
    <col min="10" max="10" width="12.7109375" customWidth="1"/>
    <col min="11" max="11" width="4.42578125" customWidth="1"/>
    <col min="12" max="12" width="12.7109375" customWidth="1"/>
    <col min="13" max="13" width="4.42578125" customWidth="1"/>
    <col min="14" max="14" width="12.7109375" customWidth="1"/>
    <col min="15" max="15" width="4.42578125" customWidth="1"/>
    <col min="16" max="16" width="12.7109375" customWidth="1"/>
    <col min="17" max="17" width="4.42578125" customWidth="1"/>
    <col min="18" max="18" width="12.7109375" customWidth="1"/>
    <col min="19" max="19" width="4.42578125" customWidth="1"/>
  </cols>
  <sheetData>
    <row r="1" spans="1:19" x14ac:dyDescent="0.2">
      <c r="A1" s="8" t="str">
        <f>HYPERLINK("#'INDEX'!B118", "Link to index")</f>
        <v>Link to index</v>
      </c>
    </row>
    <row r="2" spans="1:19" ht="15.75" customHeight="1" x14ac:dyDescent="0.2">
      <c r="A2" s="25" t="s">
        <v>440</v>
      </c>
      <c r="B2" s="24"/>
      <c r="C2" s="24"/>
      <c r="D2" s="24"/>
      <c r="E2" s="24"/>
      <c r="F2" s="24"/>
      <c r="G2" s="24"/>
      <c r="H2" s="24"/>
      <c r="I2" s="24"/>
      <c r="J2" s="24"/>
      <c r="K2" s="24"/>
      <c r="L2" s="24"/>
      <c r="M2" s="24"/>
      <c r="N2" s="24"/>
      <c r="O2" s="24"/>
      <c r="P2" s="24"/>
      <c r="Q2" s="24"/>
      <c r="R2" s="24"/>
      <c r="S2" s="24"/>
    </row>
    <row r="3" spans="1:19" ht="15.75" customHeight="1" x14ac:dyDescent="0.2">
      <c r="A3" s="25" t="s">
        <v>136</v>
      </c>
      <c r="B3" s="24"/>
      <c r="C3" s="24"/>
      <c r="D3" s="24"/>
      <c r="E3" s="24"/>
      <c r="F3" s="24"/>
      <c r="G3" s="24"/>
      <c r="H3" s="24"/>
      <c r="I3" s="24"/>
      <c r="J3" s="24"/>
      <c r="K3" s="24"/>
      <c r="L3" s="24"/>
      <c r="M3" s="24"/>
      <c r="N3" s="24"/>
      <c r="O3" s="24"/>
      <c r="P3" s="24"/>
      <c r="Q3" s="24"/>
      <c r="R3" s="24"/>
      <c r="S3" s="24"/>
    </row>
    <row r="4" spans="1:19" ht="15.75" customHeight="1" x14ac:dyDescent="0.2"/>
    <row r="5" spans="1:19" ht="55.5" customHeight="1" x14ac:dyDescent="0.2">
      <c r="A5" s="11" t="s">
        <v>159</v>
      </c>
      <c r="B5" s="27" t="s">
        <v>160</v>
      </c>
      <c r="C5" s="27" t="s">
        <v>159</v>
      </c>
      <c r="D5" s="27" t="s">
        <v>161</v>
      </c>
      <c r="E5" s="27" t="s">
        <v>159</v>
      </c>
      <c r="F5" s="27" t="s">
        <v>162</v>
      </c>
      <c r="G5" s="27" t="s">
        <v>159</v>
      </c>
      <c r="H5" s="27" t="s">
        <v>163</v>
      </c>
      <c r="I5" s="27" t="s">
        <v>159</v>
      </c>
      <c r="J5" s="27" t="s">
        <v>164</v>
      </c>
      <c r="K5" s="27" t="s">
        <v>159</v>
      </c>
      <c r="L5" s="27" t="s">
        <v>165</v>
      </c>
      <c r="M5" s="27" t="s">
        <v>159</v>
      </c>
      <c r="N5" s="27" t="s">
        <v>166</v>
      </c>
      <c r="O5" s="27" t="s">
        <v>159</v>
      </c>
      <c r="P5" s="27" t="s">
        <v>167</v>
      </c>
      <c r="Q5" s="27" t="s">
        <v>159</v>
      </c>
      <c r="R5" s="27" t="s">
        <v>168</v>
      </c>
      <c r="S5" s="27" t="s">
        <v>159</v>
      </c>
    </row>
    <row r="6" spans="1:19" x14ac:dyDescent="0.2">
      <c r="A6" s="26" t="s">
        <v>212</v>
      </c>
      <c r="B6" s="26"/>
      <c r="C6" s="26"/>
      <c r="D6" s="26"/>
      <c r="E6" s="26"/>
      <c r="F6" s="26"/>
      <c r="G6" s="26"/>
      <c r="H6" s="26"/>
      <c r="I6" s="26"/>
      <c r="J6" s="26"/>
      <c r="K6" s="26"/>
      <c r="L6" s="26"/>
      <c r="M6" s="26"/>
      <c r="N6" s="26"/>
      <c r="O6" s="26"/>
      <c r="P6" s="26"/>
      <c r="Q6" s="26"/>
      <c r="R6" s="26"/>
      <c r="S6" s="26"/>
    </row>
    <row r="7" spans="1:19" x14ac:dyDescent="0.2">
      <c r="A7" s="12" t="s">
        <v>170</v>
      </c>
      <c r="B7" s="18">
        <v>142.995791624948</v>
      </c>
      <c r="C7" s="10" t="s">
        <v>159</v>
      </c>
      <c r="D7" s="18">
        <v>253.80906431637499</v>
      </c>
      <c r="E7" s="10" t="s">
        <v>159</v>
      </c>
      <c r="F7" s="18">
        <v>262.18503531413398</v>
      </c>
      <c r="G7" s="10" t="s">
        <v>159</v>
      </c>
      <c r="H7" s="18">
        <v>194.39243106811901</v>
      </c>
      <c r="I7" s="10" t="s">
        <v>180</v>
      </c>
      <c r="J7" s="18">
        <v>144.978261917174</v>
      </c>
      <c r="K7" s="10" t="s">
        <v>180</v>
      </c>
      <c r="L7" s="18">
        <v>180.16257704365501</v>
      </c>
      <c r="M7" s="10" t="s">
        <v>159</v>
      </c>
      <c r="N7" s="18">
        <v>226.47510302528701</v>
      </c>
      <c r="O7" s="10" t="s">
        <v>159</v>
      </c>
      <c r="P7" s="18">
        <v>189.99648241456899</v>
      </c>
      <c r="Q7" s="10" t="s">
        <v>159</v>
      </c>
      <c r="R7" s="18">
        <v>217.56558943851499</v>
      </c>
      <c r="S7" s="10" t="s">
        <v>180</v>
      </c>
    </row>
    <row r="8" spans="1:19" x14ac:dyDescent="0.2">
      <c r="A8" s="12" t="s">
        <v>171</v>
      </c>
      <c r="B8" s="18">
        <v>145.822065906425</v>
      </c>
      <c r="C8" s="10" t="s">
        <v>159</v>
      </c>
      <c r="D8" s="18">
        <v>254.45289838072301</v>
      </c>
      <c r="E8" s="10" t="s">
        <v>159</v>
      </c>
      <c r="F8" s="18">
        <v>343.45875133455399</v>
      </c>
      <c r="G8" s="10" t="s">
        <v>159</v>
      </c>
      <c r="H8" s="18">
        <v>189.07680721215101</v>
      </c>
      <c r="I8" s="10" t="s">
        <v>180</v>
      </c>
      <c r="J8" s="18">
        <v>149.35368039702001</v>
      </c>
      <c r="K8" s="10" t="s">
        <v>180</v>
      </c>
      <c r="L8" s="18">
        <v>166.975355226071</v>
      </c>
      <c r="M8" s="10" t="s">
        <v>159</v>
      </c>
      <c r="N8" s="18">
        <v>218.61285262025299</v>
      </c>
      <c r="O8" s="10" t="s">
        <v>159</v>
      </c>
      <c r="P8" s="18">
        <v>185.004822489209</v>
      </c>
      <c r="Q8" s="10" t="s">
        <v>159</v>
      </c>
      <c r="R8" s="18">
        <v>215.22335338246401</v>
      </c>
      <c r="S8" s="10" t="s">
        <v>180</v>
      </c>
    </row>
    <row r="9" spans="1:19" x14ac:dyDescent="0.2">
      <c r="A9" s="12" t="s">
        <v>172</v>
      </c>
      <c r="B9" s="18">
        <v>144.37181982902101</v>
      </c>
      <c r="C9" s="10" t="s">
        <v>159</v>
      </c>
      <c r="D9" s="18">
        <v>236.08232741497301</v>
      </c>
      <c r="E9" s="10" t="s">
        <v>159</v>
      </c>
      <c r="F9" s="18">
        <v>384.373085349588</v>
      </c>
      <c r="G9" s="10" t="s">
        <v>159</v>
      </c>
      <c r="H9" s="18">
        <v>185.41568780648501</v>
      </c>
      <c r="I9" s="10" t="s">
        <v>180</v>
      </c>
      <c r="J9" s="18">
        <v>162.81094848404899</v>
      </c>
      <c r="K9" s="10" t="s">
        <v>180</v>
      </c>
      <c r="L9" s="18">
        <v>159.97067797910799</v>
      </c>
      <c r="M9" s="10" t="s">
        <v>159</v>
      </c>
      <c r="N9" s="18">
        <v>221.80075273684099</v>
      </c>
      <c r="O9" s="10" t="s">
        <v>159</v>
      </c>
      <c r="P9" s="18">
        <v>194.56573680999901</v>
      </c>
      <c r="Q9" s="10" t="s">
        <v>159</v>
      </c>
      <c r="R9" s="18">
        <v>211.33642681266301</v>
      </c>
      <c r="S9" s="10" t="s">
        <v>180</v>
      </c>
    </row>
    <row r="10" spans="1:19" x14ac:dyDescent="0.2">
      <c r="A10" s="12" t="s">
        <v>173</v>
      </c>
      <c r="B10" s="18">
        <v>155.91389751391301</v>
      </c>
      <c r="C10" s="10" t="s">
        <v>159</v>
      </c>
      <c r="D10" s="18">
        <v>246.04074660106801</v>
      </c>
      <c r="E10" s="10" t="s">
        <v>159</v>
      </c>
      <c r="F10" s="18">
        <v>373.04409930174899</v>
      </c>
      <c r="G10" s="10" t="s">
        <v>159</v>
      </c>
      <c r="H10" s="18">
        <v>186.138915660386</v>
      </c>
      <c r="I10" s="10" t="s">
        <v>180</v>
      </c>
      <c r="J10" s="18">
        <v>164.55956426751101</v>
      </c>
      <c r="K10" s="10" t="s">
        <v>180</v>
      </c>
      <c r="L10" s="18">
        <v>147.05071788607799</v>
      </c>
      <c r="M10" s="10" t="s">
        <v>159</v>
      </c>
      <c r="N10" s="18">
        <v>228.40870600770401</v>
      </c>
      <c r="O10" s="10" t="s">
        <v>159</v>
      </c>
      <c r="P10" s="18">
        <v>198.95067874478801</v>
      </c>
      <c r="Q10" s="10" t="s">
        <v>159</v>
      </c>
      <c r="R10" s="18">
        <v>216.847845813432</v>
      </c>
      <c r="S10" s="10" t="s">
        <v>180</v>
      </c>
    </row>
    <row r="11" spans="1:19" x14ac:dyDescent="0.2">
      <c r="A11" s="12" t="s">
        <v>174</v>
      </c>
      <c r="B11" s="18">
        <v>138.79991465000401</v>
      </c>
      <c r="C11" s="10" t="s">
        <v>159</v>
      </c>
      <c r="D11" s="18">
        <v>243.65245905874301</v>
      </c>
      <c r="E11" s="10" t="s">
        <v>159</v>
      </c>
      <c r="F11" s="18">
        <v>483.61641189807801</v>
      </c>
      <c r="G11" s="10" t="s">
        <v>159</v>
      </c>
      <c r="H11" s="18">
        <v>166.042719562298</v>
      </c>
      <c r="I11" s="10" t="s">
        <v>180</v>
      </c>
      <c r="J11" s="18">
        <v>159.45465347343799</v>
      </c>
      <c r="K11" s="10" t="s">
        <v>180</v>
      </c>
      <c r="L11" s="18">
        <v>137.253466898532</v>
      </c>
      <c r="M11" s="10" t="s">
        <v>159</v>
      </c>
      <c r="N11" s="18">
        <v>222.83487174131699</v>
      </c>
      <c r="O11" s="10" t="s">
        <v>159</v>
      </c>
      <c r="P11" s="18">
        <v>196.73268420411</v>
      </c>
      <c r="Q11" s="10" t="s">
        <v>159</v>
      </c>
      <c r="R11" s="18">
        <v>210.92909745034601</v>
      </c>
      <c r="S11" s="10" t="s">
        <v>180</v>
      </c>
    </row>
    <row r="12" spans="1:19" x14ac:dyDescent="0.2">
      <c r="A12" s="12" t="s">
        <v>175</v>
      </c>
      <c r="B12" s="18">
        <v>154.29773755680799</v>
      </c>
      <c r="C12" s="10" t="s">
        <v>159</v>
      </c>
      <c r="D12" s="18">
        <v>228.33505784288701</v>
      </c>
      <c r="E12" s="10" t="s">
        <v>180</v>
      </c>
      <c r="F12" s="18">
        <v>511.84590544321702</v>
      </c>
      <c r="G12" s="10" t="s">
        <v>159</v>
      </c>
      <c r="H12" s="18">
        <v>150.01877024717501</v>
      </c>
      <c r="I12" s="10" t="s">
        <v>180</v>
      </c>
      <c r="J12" s="18">
        <v>154.007491607026</v>
      </c>
      <c r="K12" s="10" t="s">
        <v>180</v>
      </c>
      <c r="L12" s="18">
        <v>131.95359608946799</v>
      </c>
      <c r="M12" s="10" t="s">
        <v>159</v>
      </c>
      <c r="N12" s="18">
        <v>230.35773457498399</v>
      </c>
      <c r="O12" s="10" t="s">
        <v>159</v>
      </c>
      <c r="P12" s="18">
        <v>187.61019517353699</v>
      </c>
      <c r="Q12" s="10" t="s">
        <v>159</v>
      </c>
      <c r="R12" s="18">
        <v>203.76000775442299</v>
      </c>
      <c r="S12" s="10" t="s">
        <v>180</v>
      </c>
    </row>
    <row r="13" spans="1:19" x14ac:dyDescent="0.2">
      <c r="A13" s="12" t="s">
        <v>176</v>
      </c>
      <c r="B13" s="18">
        <v>141.83860742178001</v>
      </c>
      <c r="C13" s="10" t="s">
        <v>159</v>
      </c>
      <c r="D13" s="18">
        <v>233.748770824666</v>
      </c>
      <c r="E13" s="10" t="s">
        <v>180</v>
      </c>
      <c r="F13" s="18">
        <v>902.67995036091202</v>
      </c>
      <c r="G13" s="10" t="s">
        <v>159</v>
      </c>
      <c r="H13" s="18">
        <v>147.79109654217501</v>
      </c>
      <c r="I13" s="10" t="s">
        <v>180</v>
      </c>
      <c r="J13" s="18">
        <v>133.136139344019</v>
      </c>
      <c r="K13" s="10" t="s">
        <v>180</v>
      </c>
      <c r="L13" s="18">
        <v>122.20958759320899</v>
      </c>
      <c r="M13" s="10" t="s">
        <v>159</v>
      </c>
      <c r="N13" s="18">
        <v>234.94076864012899</v>
      </c>
      <c r="O13" s="10" t="s">
        <v>159</v>
      </c>
      <c r="P13" s="18">
        <v>186.57358545080299</v>
      </c>
      <c r="Q13" s="10" t="s">
        <v>159</v>
      </c>
      <c r="R13" s="18">
        <v>207.83265614494599</v>
      </c>
      <c r="S13" s="10" t="s">
        <v>180</v>
      </c>
    </row>
    <row r="14" spans="1:19" x14ac:dyDescent="0.2">
      <c r="A14" s="12" t="s">
        <v>177</v>
      </c>
      <c r="B14" s="18">
        <v>136.580106705699</v>
      </c>
      <c r="C14" s="10" t="s">
        <v>180</v>
      </c>
      <c r="D14" s="18">
        <v>234.48993629754099</v>
      </c>
      <c r="E14" s="10" t="s">
        <v>180</v>
      </c>
      <c r="F14" s="18">
        <v>1103.9488691526101</v>
      </c>
      <c r="G14" s="10" t="s">
        <v>159</v>
      </c>
      <c r="H14" s="18">
        <v>147.43513573573401</v>
      </c>
      <c r="I14" s="10" t="s">
        <v>180</v>
      </c>
      <c r="J14" s="18">
        <v>133.75864910935101</v>
      </c>
      <c r="K14" s="10" t="s">
        <v>180</v>
      </c>
      <c r="L14" s="18">
        <v>109.632183058214</v>
      </c>
      <c r="M14" s="10" t="s">
        <v>159</v>
      </c>
      <c r="N14" s="18">
        <v>235.52656093449201</v>
      </c>
      <c r="O14" s="10" t="s">
        <v>159</v>
      </c>
      <c r="P14" s="18">
        <v>191.16020484011401</v>
      </c>
      <c r="Q14" s="10" t="s">
        <v>159</v>
      </c>
      <c r="R14" s="18">
        <v>209.97317100748899</v>
      </c>
      <c r="S14" s="10" t="s">
        <v>180</v>
      </c>
    </row>
    <row r="15" spans="1:19" x14ac:dyDescent="0.2">
      <c r="A15" s="12" t="s">
        <v>181</v>
      </c>
      <c r="B15" s="18">
        <v>144.392718069658</v>
      </c>
      <c r="C15" s="10" t="s">
        <v>180</v>
      </c>
      <c r="D15" s="18">
        <v>233.26321353836701</v>
      </c>
      <c r="E15" s="10" t="s">
        <v>159</v>
      </c>
      <c r="F15" s="18">
        <v>1176.1805620293501</v>
      </c>
      <c r="G15" s="10" t="s">
        <v>159</v>
      </c>
      <c r="H15" s="18">
        <v>151.96848579549101</v>
      </c>
      <c r="I15" s="10" t="s">
        <v>180</v>
      </c>
      <c r="J15" s="18">
        <v>137.07108054070599</v>
      </c>
      <c r="K15" s="10" t="s">
        <v>180</v>
      </c>
      <c r="L15" s="18">
        <v>102.74733764838901</v>
      </c>
      <c r="M15" s="10" t="s">
        <v>159</v>
      </c>
      <c r="N15" s="18">
        <v>240.23486281515</v>
      </c>
      <c r="O15" s="10" t="s">
        <v>159</v>
      </c>
      <c r="P15" s="18">
        <v>197.299002901937</v>
      </c>
      <c r="Q15" s="10" t="s">
        <v>159</v>
      </c>
      <c r="R15" s="18">
        <v>212.83806977864</v>
      </c>
      <c r="S15" s="10" t="s">
        <v>180</v>
      </c>
    </row>
    <row r="16" spans="1:19" x14ac:dyDescent="0.2">
      <c r="A16" s="12" t="s">
        <v>182</v>
      </c>
      <c r="B16" s="18">
        <v>143.47425191863999</v>
      </c>
      <c r="C16" s="10" t="s">
        <v>180</v>
      </c>
      <c r="D16" s="18">
        <v>244.40914603578199</v>
      </c>
      <c r="E16" s="10" t="s">
        <v>159</v>
      </c>
      <c r="F16" s="18">
        <v>1073.6817865389801</v>
      </c>
      <c r="G16" s="10" t="s">
        <v>159</v>
      </c>
      <c r="H16" s="18">
        <v>153.31674126939399</v>
      </c>
      <c r="I16" s="10" t="s">
        <v>180</v>
      </c>
      <c r="J16" s="18">
        <v>140.75201814618501</v>
      </c>
      <c r="K16" s="10" t="s">
        <v>180</v>
      </c>
      <c r="L16" s="18">
        <v>108.637126924532</v>
      </c>
      <c r="M16" s="10" t="s">
        <v>159</v>
      </c>
      <c r="N16" s="18">
        <v>238.288988669921</v>
      </c>
      <c r="O16" s="10" t="s">
        <v>159</v>
      </c>
      <c r="P16" s="18">
        <v>214.458725912663</v>
      </c>
      <c r="Q16" s="10" t="s">
        <v>159</v>
      </c>
      <c r="R16" s="18">
        <v>217.32531915114399</v>
      </c>
      <c r="S16" s="10" t="s">
        <v>180</v>
      </c>
    </row>
    <row r="17" spans="1:19" x14ac:dyDescent="0.2">
      <c r="A17" s="12" t="s">
        <v>183</v>
      </c>
      <c r="B17" s="18">
        <v>146.63329071738801</v>
      </c>
      <c r="C17" s="10" t="s">
        <v>180</v>
      </c>
      <c r="D17" s="18">
        <v>231.05509805387899</v>
      </c>
      <c r="E17" s="10" t="s">
        <v>159</v>
      </c>
      <c r="F17" s="18">
        <v>1261.9387476300701</v>
      </c>
      <c r="G17" s="10" t="s">
        <v>159</v>
      </c>
      <c r="H17" s="18">
        <v>148.423896647627</v>
      </c>
      <c r="I17" s="10" t="s">
        <v>180</v>
      </c>
      <c r="J17" s="18">
        <v>126.329454977498</v>
      </c>
      <c r="K17" s="10" t="s">
        <v>180</v>
      </c>
      <c r="L17" s="18">
        <v>200.86412212350399</v>
      </c>
      <c r="M17" s="10" t="s">
        <v>159</v>
      </c>
      <c r="N17" s="18">
        <v>230.522481791535</v>
      </c>
      <c r="O17" s="10" t="s">
        <v>159</v>
      </c>
      <c r="P17" s="18">
        <v>220.691525851531</v>
      </c>
      <c r="Q17" s="10" t="s">
        <v>159</v>
      </c>
      <c r="R17" s="18">
        <v>213.48680711940099</v>
      </c>
      <c r="S17" s="10" t="s">
        <v>180</v>
      </c>
    </row>
    <row r="18" spans="1:19" x14ac:dyDescent="0.2">
      <c r="A18" s="12" t="s">
        <v>184</v>
      </c>
      <c r="B18" s="18">
        <v>142.66434995843201</v>
      </c>
      <c r="C18" s="10" t="s">
        <v>180</v>
      </c>
      <c r="D18" s="18">
        <v>226.50722508288899</v>
      </c>
      <c r="E18" s="10" t="s">
        <v>159</v>
      </c>
      <c r="F18" s="18">
        <v>1793.58275251553</v>
      </c>
      <c r="G18" s="10" t="s">
        <v>159</v>
      </c>
      <c r="H18" s="18">
        <v>150.48052723395301</v>
      </c>
      <c r="I18" s="10" t="s">
        <v>180</v>
      </c>
      <c r="J18" s="18">
        <v>128.71601134249201</v>
      </c>
      <c r="K18" s="10" t="s">
        <v>180</v>
      </c>
      <c r="L18" s="18">
        <v>227.833821713699</v>
      </c>
      <c r="M18" s="10" t="s">
        <v>159</v>
      </c>
      <c r="N18" s="18">
        <v>235.42833489995101</v>
      </c>
      <c r="O18" s="10" t="s">
        <v>159</v>
      </c>
      <c r="P18" s="18">
        <v>229.318156221707</v>
      </c>
      <c r="Q18" s="10" t="s">
        <v>159</v>
      </c>
      <c r="R18" s="18">
        <v>220.282687157135</v>
      </c>
      <c r="S18" s="10" t="s">
        <v>180</v>
      </c>
    </row>
    <row r="19" spans="1:19" x14ac:dyDescent="0.2">
      <c r="A19" s="12" t="s">
        <v>185</v>
      </c>
      <c r="B19" s="18">
        <v>134.530588723612</v>
      </c>
      <c r="C19" s="10" t="s">
        <v>180</v>
      </c>
      <c r="D19" s="18">
        <v>208.83240652762299</v>
      </c>
      <c r="E19" s="10" t="s">
        <v>159</v>
      </c>
      <c r="F19" s="18">
        <v>1975.60566636616</v>
      </c>
      <c r="G19" s="10" t="s">
        <v>159</v>
      </c>
      <c r="H19" s="18">
        <v>142.43541269831201</v>
      </c>
      <c r="I19" s="10" t="s">
        <v>180</v>
      </c>
      <c r="J19" s="18">
        <v>107.625634833465</v>
      </c>
      <c r="K19" s="10" t="s">
        <v>180</v>
      </c>
      <c r="L19" s="18">
        <v>268.21629822665602</v>
      </c>
      <c r="M19" s="10" t="s">
        <v>159</v>
      </c>
      <c r="N19" s="18">
        <v>224.89289119326801</v>
      </c>
      <c r="O19" s="10" t="s">
        <v>180</v>
      </c>
      <c r="P19" s="18">
        <v>222.77975737749199</v>
      </c>
      <c r="Q19" s="10" t="s">
        <v>159</v>
      </c>
      <c r="R19" s="18">
        <v>210.71550817294599</v>
      </c>
      <c r="S19" s="10" t="s">
        <v>180</v>
      </c>
    </row>
    <row r="20" spans="1:19" x14ac:dyDescent="0.2">
      <c r="A20" s="12" t="s">
        <v>187</v>
      </c>
      <c r="B20" s="18">
        <v>130.11861827354599</v>
      </c>
      <c r="C20" s="10" t="s">
        <v>180</v>
      </c>
      <c r="D20" s="18">
        <v>213.558621576306</v>
      </c>
      <c r="E20" s="10" t="s">
        <v>159</v>
      </c>
      <c r="F20" s="18">
        <v>2212.9041810377298</v>
      </c>
      <c r="G20" s="10" t="s">
        <v>159</v>
      </c>
      <c r="H20" s="18">
        <v>144.81186275617301</v>
      </c>
      <c r="I20" s="10" t="s">
        <v>180</v>
      </c>
      <c r="J20" s="18">
        <v>123.14307689212499</v>
      </c>
      <c r="K20" s="10" t="s">
        <v>180</v>
      </c>
      <c r="L20" s="18">
        <v>334.62785473027702</v>
      </c>
      <c r="M20" s="10" t="s">
        <v>159</v>
      </c>
      <c r="N20" s="18">
        <v>226.463474632458</v>
      </c>
      <c r="O20" s="10" t="s">
        <v>159</v>
      </c>
      <c r="P20" s="18">
        <v>216.46398058879601</v>
      </c>
      <c r="Q20" s="10" t="s">
        <v>159</v>
      </c>
      <c r="R20" s="18">
        <v>217.666573915632</v>
      </c>
      <c r="S20" s="10" t="s">
        <v>180</v>
      </c>
    </row>
    <row r="21" spans="1:19" x14ac:dyDescent="0.2">
      <c r="A21" s="12" t="s">
        <v>188</v>
      </c>
      <c r="B21" s="18">
        <v>121.26168428206</v>
      </c>
      <c r="C21" s="10" t="s">
        <v>180</v>
      </c>
      <c r="D21" s="18">
        <v>213.467234813197</v>
      </c>
      <c r="E21" s="10" t="s">
        <v>159</v>
      </c>
      <c r="F21" s="18">
        <v>2521.5844367705299</v>
      </c>
      <c r="G21" s="10" t="s">
        <v>159</v>
      </c>
      <c r="H21" s="18">
        <v>136.87227068270099</v>
      </c>
      <c r="I21" s="10" t="s">
        <v>180</v>
      </c>
      <c r="J21" s="18">
        <v>139.99202133834001</v>
      </c>
      <c r="K21" s="10" t="s">
        <v>180</v>
      </c>
      <c r="L21" s="18">
        <v>300.60155429184499</v>
      </c>
      <c r="M21" s="10" t="s">
        <v>159</v>
      </c>
      <c r="N21" s="18">
        <v>224.03460720054801</v>
      </c>
      <c r="O21" s="10" t="s">
        <v>159</v>
      </c>
      <c r="P21" s="18">
        <v>194.28445169133801</v>
      </c>
      <c r="Q21" s="10" t="s">
        <v>159</v>
      </c>
      <c r="R21" s="18">
        <v>216.68218957766399</v>
      </c>
      <c r="S21" s="10" t="s">
        <v>180</v>
      </c>
    </row>
    <row r="22" spans="1:19" x14ac:dyDescent="0.2">
      <c r="A22" s="12" t="s">
        <v>189</v>
      </c>
      <c r="B22" s="18">
        <v>106.828122912513</v>
      </c>
      <c r="C22" s="10" t="s">
        <v>180</v>
      </c>
      <c r="D22" s="18">
        <v>209.78877801022401</v>
      </c>
      <c r="E22" s="10" t="s">
        <v>159</v>
      </c>
      <c r="F22" s="18">
        <v>2718.0964975571501</v>
      </c>
      <c r="G22" s="10" t="s">
        <v>159</v>
      </c>
      <c r="H22" s="18">
        <v>130.77155320003601</v>
      </c>
      <c r="I22" s="10" t="s">
        <v>180</v>
      </c>
      <c r="J22" s="18">
        <v>127.548195985563</v>
      </c>
      <c r="K22" s="10" t="s">
        <v>180</v>
      </c>
      <c r="L22" s="18">
        <v>312.43808407697099</v>
      </c>
      <c r="M22" s="10" t="s">
        <v>159</v>
      </c>
      <c r="N22" s="18">
        <v>211.09129695210299</v>
      </c>
      <c r="O22" s="10" t="s">
        <v>180</v>
      </c>
      <c r="P22" s="18">
        <v>196.09050929284899</v>
      </c>
      <c r="Q22" s="10" t="s">
        <v>159</v>
      </c>
      <c r="R22" s="18">
        <v>212.20441405756301</v>
      </c>
      <c r="S22" s="10" t="s">
        <v>180</v>
      </c>
    </row>
    <row r="23" spans="1:19" x14ac:dyDescent="0.2">
      <c r="A23" s="12" t="s">
        <v>190</v>
      </c>
      <c r="B23" s="18">
        <v>100.260351732784</v>
      </c>
      <c r="C23" s="10" t="s">
        <v>180</v>
      </c>
      <c r="D23" s="18">
        <v>217.56520776280601</v>
      </c>
      <c r="E23" s="10" t="s">
        <v>159</v>
      </c>
      <c r="F23" s="18">
        <v>3376.9070064196499</v>
      </c>
      <c r="G23" s="10" t="s">
        <v>159</v>
      </c>
      <c r="H23" s="18">
        <v>128.48336680218901</v>
      </c>
      <c r="I23" s="10" t="s">
        <v>180</v>
      </c>
      <c r="J23" s="18">
        <v>126.18515877295199</v>
      </c>
      <c r="K23" s="10" t="s">
        <v>180</v>
      </c>
      <c r="L23" s="18">
        <v>294.03806589562703</v>
      </c>
      <c r="M23" s="10" t="s">
        <v>159</v>
      </c>
      <c r="N23" s="18">
        <v>206.43789644164701</v>
      </c>
      <c r="O23" s="10" t="s">
        <v>180</v>
      </c>
      <c r="P23" s="18">
        <v>204.818677532294</v>
      </c>
      <c r="Q23" s="10" t="s">
        <v>159</v>
      </c>
      <c r="R23" s="18">
        <v>219.85079514322399</v>
      </c>
      <c r="S23" s="10" t="s">
        <v>180</v>
      </c>
    </row>
    <row r="24" spans="1:19" x14ac:dyDescent="0.2">
      <c r="A24" s="12" t="s">
        <v>191</v>
      </c>
      <c r="B24" s="18">
        <v>93.502209669626893</v>
      </c>
      <c r="C24" s="10" t="s">
        <v>180</v>
      </c>
      <c r="D24" s="18">
        <v>216.43656984564501</v>
      </c>
      <c r="E24" s="10" t="s">
        <v>159</v>
      </c>
      <c r="F24" s="18">
        <v>3985.7976837330002</v>
      </c>
      <c r="G24" s="10" t="s">
        <v>159</v>
      </c>
      <c r="H24" s="18">
        <v>123.488438765092</v>
      </c>
      <c r="I24" s="10" t="s">
        <v>180</v>
      </c>
      <c r="J24" s="18">
        <v>95.988013930147005</v>
      </c>
      <c r="K24" s="10" t="s">
        <v>180</v>
      </c>
      <c r="L24" s="18">
        <v>119.095860968238</v>
      </c>
      <c r="M24" s="10" t="s">
        <v>159</v>
      </c>
      <c r="N24" s="18">
        <v>199.425142338379</v>
      </c>
      <c r="O24" s="10" t="s">
        <v>180</v>
      </c>
      <c r="P24" s="18">
        <v>205.68312531915501</v>
      </c>
      <c r="Q24" s="10" t="s">
        <v>159</v>
      </c>
      <c r="R24" s="18">
        <v>216.91408212395001</v>
      </c>
      <c r="S24" s="10" t="s">
        <v>180</v>
      </c>
    </row>
    <row r="25" spans="1:19" x14ac:dyDescent="0.2">
      <c r="A25" s="12" t="s">
        <v>192</v>
      </c>
      <c r="B25" s="18">
        <v>85.426718237037605</v>
      </c>
      <c r="C25" s="10" t="s">
        <v>180</v>
      </c>
      <c r="D25" s="18">
        <v>216.886367325246</v>
      </c>
      <c r="E25" s="10" t="s">
        <v>159</v>
      </c>
      <c r="F25" s="18">
        <v>4460.12258199998</v>
      </c>
      <c r="G25" s="10" t="s">
        <v>159</v>
      </c>
      <c r="H25" s="18">
        <v>114.718191528547</v>
      </c>
      <c r="I25" s="10" t="s">
        <v>180</v>
      </c>
      <c r="J25" s="18">
        <v>104.509330705088</v>
      </c>
      <c r="K25" s="10" t="s">
        <v>180</v>
      </c>
      <c r="L25" s="18">
        <v>125.116017268286</v>
      </c>
      <c r="M25" s="10" t="s">
        <v>159</v>
      </c>
      <c r="N25" s="18">
        <v>192.88223618989201</v>
      </c>
      <c r="O25" s="10" t="s">
        <v>180</v>
      </c>
      <c r="P25" s="18">
        <v>206.328979753033</v>
      </c>
      <c r="Q25" s="10" t="s">
        <v>159</v>
      </c>
      <c r="R25" s="18">
        <v>219.250660875308</v>
      </c>
      <c r="S25" s="10" t="s">
        <v>180</v>
      </c>
    </row>
    <row r="26" spans="1:19" x14ac:dyDescent="0.2">
      <c r="A26" s="12" t="s">
        <v>193</v>
      </c>
      <c r="B26" s="18">
        <v>80.481482404961994</v>
      </c>
      <c r="C26" s="10" t="s">
        <v>180</v>
      </c>
      <c r="D26" s="18">
        <v>216.94781715178601</v>
      </c>
      <c r="E26" s="10" t="s">
        <v>159</v>
      </c>
      <c r="F26" s="18">
        <v>5686.6544212726903</v>
      </c>
      <c r="G26" s="10" t="s">
        <v>159</v>
      </c>
      <c r="H26" s="18">
        <v>109.436188817955</v>
      </c>
      <c r="I26" s="10" t="s">
        <v>180</v>
      </c>
      <c r="J26" s="18">
        <v>100.79807953407899</v>
      </c>
      <c r="K26" s="10" t="s">
        <v>180</v>
      </c>
      <c r="L26" s="18">
        <v>127.508795961979</v>
      </c>
      <c r="M26" s="10" t="s">
        <v>159</v>
      </c>
      <c r="N26" s="18">
        <v>189.790657313737</v>
      </c>
      <c r="O26" s="10" t="s">
        <v>180</v>
      </c>
      <c r="P26" s="18">
        <v>199.579211626361</v>
      </c>
      <c r="Q26" s="10" t="s">
        <v>159</v>
      </c>
      <c r="R26" s="18">
        <v>228.369454461543</v>
      </c>
      <c r="S26" s="10" t="s">
        <v>180</v>
      </c>
    </row>
    <row r="27" spans="1:19" x14ac:dyDescent="0.2">
      <c r="A27" s="12" t="s">
        <v>195</v>
      </c>
      <c r="B27" s="18">
        <v>69.0108351879894</v>
      </c>
      <c r="C27" s="10" t="s">
        <v>180</v>
      </c>
      <c r="D27" s="18">
        <v>211.37509559845199</v>
      </c>
      <c r="E27" s="10" t="s">
        <v>180</v>
      </c>
      <c r="F27" s="18">
        <v>7153.0791352361002</v>
      </c>
      <c r="G27" s="10" t="s">
        <v>159</v>
      </c>
      <c r="H27" s="18">
        <v>102.530921682238</v>
      </c>
      <c r="I27" s="10" t="s">
        <v>180</v>
      </c>
      <c r="J27" s="18">
        <v>95.551930451239798</v>
      </c>
      <c r="K27" s="10" t="s">
        <v>180</v>
      </c>
      <c r="L27" s="18">
        <v>130.942216154786</v>
      </c>
      <c r="M27" s="10" t="s">
        <v>159</v>
      </c>
      <c r="N27" s="18">
        <v>176.62986257389201</v>
      </c>
      <c r="O27" s="10" t="s">
        <v>180</v>
      </c>
      <c r="P27" s="18">
        <v>190.74249570724501</v>
      </c>
      <c r="Q27" s="10" t="s">
        <v>159</v>
      </c>
      <c r="R27" s="18">
        <v>234.42107543077</v>
      </c>
      <c r="S27" s="10" t="s">
        <v>180</v>
      </c>
    </row>
    <row r="28" spans="1:19" x14ac:dyDescent="0.2">
      <c r="A28" s="12" t="s">
        <v>196</v>
      </c>
      <c r="B28" s="18">
        <v>59.048912850522797</v>
      </c>
      <c r="C28" s="10" t="s">
        <v>180</v>
      </c>
      <c r="D28" s="18">
        <v>198.67219773757401</v>
      </c>
      <c r="E28" s="10" t="s">
        <v>180</v>
      </c>
      <c r="F28" s="18">
        <v>9322.4140684957401</v>
      </c>
      <c r="G28" s="10" t="s">
        <v>159</v>
      </c>
      <c r="H28" s="18">
        <v>97.429267790291405</v>
      </c>
      <c r="I28" s="10" t="s">
        <v>180</v>
      </c>
      <c r="J28" s="18">
        <v>92.783976508535702</v>
      </c>
      <c r="K28" s="10" t="s">
        <v>180</v>
      </c>
      <c r="L28" s="18">
        <v>114.614771959362</v>
      </c>
      <c r="M28" s="10" t="s">
        <v>159</v>
      </c>
      <c r="N28" s="18">
        <v>172.09514391851101</v>
      </c>
      <c r="O28" s="10" t="s">
        <v>180</v>
      </c>
      <c r="P28" s="18">
        <v>178.60735434615501</v>
      </c>
      <c r="Q28" s="10" t="s">
        <v>159</v>
      </c>
      <c r="R28" s="18">
        <v>246.645738754771</v>
      </c>
      <c r="S28" s="10" t="s">
        <v>180</v>
      </c>
    </row>
    <row r="29" spans="1:19" x14ac:dyDescent="0.2">
      <c r="A29" s="12" t="s">
        <v>198</v>
      </c>
      <c r="B29" s="18">
        <v>50.970262250302902</v>
      </c>
      <c r="C29" s="10" t="s">
        <v>180</v>
      </c>
      <c r="D29" s="18">
        <v>200.111568027928</v>
      </c>
      <c r="E29" s="10" t="s">
        <v>180</v>
      </c>
      <c r="F29" s="18">
        <v>11317.554463041301</v>
      </c>
      <c r="G29" s="10" t="s">
        <v>179</v>
      </c>
      <c r="H29" s="18">
        <v>93.617741457414695</v>
      </c>
      <c r="I29" s="10" t="s">
        <v>180</v>
      </c>
      <c r="J29" s="18">
        <v>167.51199491408099</v>
      </c>
      <c r="K29" s="10" t="s">
        <v>186</v>
      </c>
      <c r="L29" s="18">
        <v>114.152308594199</v>
      </c>
      <c r="M29" s="10" t="s">
        <v>159</v>
      </c>
      <c r="N29" s="18">
        <v>169.59508919323801</v>
      </c>
      <c r="O29" s="10" t="s">
        <v>180</v>
      </c>
      <c r="P29" s="18">
        <v>175.87269019534901</v>
      </c>
      <c r="Q29" s="10" t="s">
        <v>159</v>
      </c>
      <c r="R29" s="18">
        <v>268.82773759987703</v>
      </c>
      <c r="S29" s="10" t="s">
        <v>180</v>
      </c>
    </row>
    <row r="30" spans="1:19" x14ac:dyDescent="0.2">
      <c r="A30" s="12" t="s">
        <v>199</v>
      </c>
      <c r="B30" s="18">
        <v>51.241219286793402</v>
      </c>
      <c r="C30" s="10" t="s">
        <v>180</v>
      </c>
      <c r="D30" s="18">
        <v>192.202922673546</v>
      </c>
      <c r="E30" s="10" t="s">
        <v>180</v>
      </c>
      <c r="F30" s="18">
        <v>11816.4637066744</v>
      </c>
      <c r="G30" s="10" t="s">
        <v>159</v>
      </c>
      <c r="H30" s="18">
        <v>87.0759841873966</v>
      </c>
      <c r="I30" s="10" t="s">
        <v>180</v>
      </c>
      <c r="J30" s="18">
        <v>176.70822890361001</v>
      </c>
      <c r="K30" s="10" t="s">
        <v>159</v>
      </c>
      <c r="L30" s="18">
        <v>101.145178923431</v>
      </c>
      <c r="M30" s="10" t="s">
        <v>159</v>
      </c>
      <c r="N30" s="18">
        <v>159.99460230293701</v>
      </c>
      <c r="O30" s="10" t="s">
        <v>429</v>
      </c>
      <c r="P30" s="18">
        <v>162.359109594176</v>
      </c>
      <c r="Q30" s="10" t="s">
        <v>159</v>
      </c>
      <c r="R30" s="18">
        <v>264.58242979760001</v>
      </c>
      <c r="S30" s="10" t="s">
        <v>180</v>
      </c>
    </row>
    <row r="31" spans="1:19" x14ac:dyDescent="0.2">
      <c r="A31" s="12" t="s">
        <v>200</v>
      </c>
      <c r="B31" s="18">
        <v>233.52905736282401</v>
      </c>
      <c r="C31" s="10" t="s">
        <v>159</v>
      </c>
      <c r="D31" s="18">
        <v>342.54908730328998</v>
      </c>
      <c r="E31" s="10" t="s">
        <v>197</v>
      </c>
      <c r="F31" s="18">
        <v>129.38221593478499</v>
      </c>
      <c r="G31" s="10" t="s">
        <v>226</v>
      </c>
      <c r="H31" s="18">
        <v>208.25283221462701</v>
      </c>
      <c r="I31" s="10" t="s">
        <v>159</v>
      </c>
      <c r="J31" s="18">
        <v>168.79047707760699</v>
      </c>
      <c r="K31" s="10" t="s">
        <v>159</v>
      </c>
      <c r="L31" s="18">
        <v>84.826714427309199</v>
      </c>
      <c r="M31" s="10" t="s">
        <v>159</v>
      </c>
      <c r="N31" s="18">
        <v>141.38115806812499</v>
      </c>
      <c r="O31" s="10" t="s">
        <v>252</v>
      </c>
      <c r="P31" s="18">
        <v>263.25869381099699</v>
      </c>
      <c r="Q31" s="10" t="s">
        <v>159</v>
      </c>
      <c r="R31" s="18">
        <v>233.31499431313301</v>
      </c>
      <c r="S31" s="10" t="s">
        <v>159</v>
      </c>
    </row>
    <row r="32" spans="1:19" x14ac:dyDescent="0.2">
      <c r="A32" s="15" t="s">
        <v>201</v>
      </c>
      <c r="B32" s="19">
        <v>287.80360259771498</v>
      </c>
      <c r="C32" s="14" t="s">
        <v>159</v>
      </c>
      <c r="D32" s="19">
        <v>423.82621585696</v>
      </c>
      <c r="E32" s="14" t="s">
        <v>253</v>
      </c>
      <c r="F32" s="19">
        <v>464.93448106848098</v>
      </c>
      <c r="G32" s="14" t="s">
        <v>159</v>
      </c>
      <c r="H32" s="19">
        <v>253.74153024136601</v>
      </c>
      <c r="I32" s="14" t="s">
        <v>159</v>
      </c>
      <c r="J32" s="19">
        <v>223.683526179219</v>
      </c>
      <c r="K32" s="14" t="s">
        <v>159</v>
      </c>
      <c r="L32" s="19">
        <v>221.43844430675401</v>
      </c>
      <c r="M32" s="14" t="s">
        <v>254</v>
      </c>
      <c r="N32" s="19">
        <v>143.47968047986799</v>
      </c>
      <c r="O32" s="14" t="s">
        <v>255</v>
      </c>
      <c r="P32" s="19">
        <v>364.38733255190698</v>
      </c>
      <c r="Q32" s="14" t="s">
        <v>159</v>
      </c>
      <c r="R32" s="19">
        <v>290.33627234859699</v>
      </c>
      <c r="S32" s="14" t="s">
        <v>159</v>
      </c>
    </row>
    <row r="34" spans="1:2" x14ac:dyDescent="0.2">
      <c r="A34" s="16" t="s">
        <v>202</v>
      </c>
      <c r="B34" s="16" t="s">
        <v>215</v>
      </c>
    </row>
    <row r="36" spans="1:2" x14ac:dyDescent="0.2">
      <c r="B36" s="16" t="s">
        <v>415</v>
      </c>
    </row>
    <row r="37" spans="1:2" x14ac:dyDescent="0.2">
      <c r="B37" s="16" t="s">
        <v>430</v>
      </c>
    </row>
    <row r="38" spans="1:2" x14ac:dyDescent="0.2">
      <c r="B38" s="16" t="s">
        <v>431</v>
      </c>
    </row>
    <row r="39" spans="1:2" x14ac:dyDescent="0.2">
      <c r="B39" s="16" t="s">
        <v>432</v>
      </c>
    </row>
    <row r="40" spans="1:2" x14ac:dyDescent="0.2">
      <c r="B40" s="16" t="s">
        <v>433</v>
      </c>
    </row>
    <row r="41" spans="1:2" x14ac:dyDescent="0.2">
      <c r="B41" s="16" t="s">
        <v>419</v>
      </c>
    </row>
    <row r="42" spans="1:2" x14ac:dyDescent="0.2">
      <c r="B42" s="16" t="s">
        <v>434</v>
      </c>
    </row>
    <row r="43" spans="1:2" x14ac:dyDescent="0.2">
      <c r="B43" s="16" t="s">
        <v>435</v>
      </c>
    </row>
    <row r="44" spans="1:2" x14ac:dyDescent="0.2">
      <c r="B44" s="16" t="s">
        <v>436</v>
      </c>
    </row>
    <row r="45" spans="1:2" x14ac:dyDescent="0.2">
      <c r="B45" s="16" t="s">
        <v>437</v>
      </c>
    </row>
    <row r="47" spans="1:2" x14ac:dyDescent="0.2">
      <c r="B47" s="16" t="s">
        <v>208</v>
      </c>
    </row>
    <row r="50" spans="1:1" x14ac:dyDescent="0.2">
      <c r="A50" s="17" t="str">
        <f>HYPERLINK("#'WAGERING 7'!A2", "&lt;&lt;&lt; Previous table")</f>
        <v>&lt;&lt;&lt; Previous table</v>
      </c>
    </row>
    <row r="51" spans="1:1" x14ac:dyDescent="0.2">
      <c r="A51" s="17" t="str">
        <f>HYPERLINK("#'WAGERING 9'!A2", "&gt;&gt;&gt; Next table")</f>
        <v>&gt;&gt;&gt; Next table</v>
      </c>
    </row>
  </sheetData>
  <mergeCells count="12">
    <mergeCell ref="A2:S2"/>
    <mergeCell ref="A3:S3"/>
    <mergeCell ref="A6:S6"/>
    <mergeCell ref="B5:C5"/>
    <mergeCell ref="D5:E5"/>
    <mergeCell ref="F5:G5"/>
    <mergeCell ref="H5:I5"/>
    <mergeCell ref="J5:K5"/>
    <mergeCell ref="L5:M5"/>
    <mergeCell ref="N5:O5"/>
    <mergeCell ref="P5:Q5"/>
    <mergeCell ref="R5:S5"/>
  </mergeCells>
  <pageMargins left="0.7" right="0.7" top="0.75" bottom="0.75" header="0.3" footer="0.3"/>
  <pageSetup paperSize="9" orientation="portrait" horizontalDpi="300" verticalDpi="300"/>
</worksheet>
</file>

<file path=xl/worksheets/sheet1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300-000000000000}">
  <dimension ref="A1:S51"/>
  <sheetViews>
    <sheetView workbookViewId="0"/>
  </sheetViews>
  <sheetFormatPr defaultColWidth="11.42578125" defaultRowHeight="12.75" x14ac:dyDescent="0.2"/>
  <cols>
    <col min="1" max="2" width="12.7109375" customWidth="1"/>
    <col min="3" max="3" width="4.42578125" customWidth="1"/>
    <col min="4" max="4" width="12.7109375" customWidth="1"/>
    <col min="5" max="5" width="4.42578125" customWidth="1"/>
    <col min="6" max="6" width="12.7109375" customWidth="1"/>
    <col min="7" max="7" width="4.42578125" customWidth="1"/>
    <col min="8" max="8" width="12.7109375" customWidth="1"/>
    <col min="9" max="9" width="4.42578125" customWidth="1"/>
    <col min="10" max="10" width="12.7109375" customWidth="1"/>
    <col min="11" max="11" width="4.42578125" customWidth="1"/>
    <col min="12" max="12" width="12.7109375" customWidth="1"/>
    <col min="13" max="13" width="4.42578125" customWidth="1"/>
    <col min="14" max="14" width="12.7109375" customWidth="1"/>
    <col min="15" max="15" width="4.42578125" customWidth="1"/>
    <col min="16" max="16" width="12.7109375" customWidth="1"/>
    <col min="17" max="17" width="4.42578125" customWidth="1"/>
    <col min="18" max="18" width="12.7109375" customWidth="1"/>
    <col min="19" max="19" width="4.42578125" customWidth="1"/>
  </cols>
  <sheetData>
    <row r="1" spans="1:19" x14ac:dyDescent="0.2">
      <c r="A1" s="8" t="str">
        <f>HYPERLINK("#'INDEX'!B119", "Link to index")</f>
        <v>Link to index</v>
      </c>
    </row>
    <row r="2" spans="1:19" ht="15.75" customHeight="1" x14ac:dyDescent="0.2">
      <c r="A2" s="25" t="s">
        <v>441</v>
      </c>
      <c r="B2" s="24"/>
      <c r="C2" s="24"/>
      <c r="D2" s="24"/>
      <c r="E2" s="24"/>
      <c r="F2" s="24"/>
      <c r="G2" s="24"/>
      <c r="H2" s="24"/>
      <c r="I2" s="24"/>
      <c r="J2" s="24"/>
      <c r="K2" s="24"/>
      <c r="L2" s="24"/>
      <c r="M2" s="24"/>
      <c r="N2" s="24"/>
      <c r="O2" s="24"/>
      <c r="P2" s="24"/>
      <c r="Q2" s="24"/>
      <c r="R2" s="24"/>
      <c r="S2" s="24"/>
    </row>
    <row r="3" spans="1:19" ht="15.75" customHeight="1" x14ac:dyDescent="0.2">
      <c r="A3" s="25" t="s">
        <v>137</v>
      </c>
      <c r="B3" s="24"/>
      <c r="C3" s="24"/>
      <c r="D3" s="24"/>
      <c r="E3" s="24"/>
      <c r="F3" s="24"/>
      <c r="G3" s="24"/>
      <c r="H3" s="24"/>
      <c r="I3" s="24"/>
      <c r="J3" s="24"/>
      <c r="K3" s="24"/>
      <c r="L3" s="24"/>
      <c r="M3" s="24"/>
      <c r="N3" s="24"/>
      <c r="O3" s="24"/>
      <c r="P3" s="24"/>
      <c r="Q3" s="24"/>
      <c r="R3" s="24"/>
      <c r="S3" s="24"/>
    </row>
    <row r="4" spans="1:19" ht="15.75" customHeight="1" x14ac:dyDescent="0.2"/>
    <row r="5" spans="1:19" ht="55.5" customHeight="1" x14ac:dyDescent="0.2">
      <c r="A5" s="11" t="s">
        <v>159</v>
      </c>
      <c r="B5" s="27" t="s">
        <v>160</v>
      </c>
      <c r="C5" s="27" t="s">
        <v>159</v>
      </c>
      <c r="D5" s="27" t="s">
        <v>161</v>
      </c>
      <c r="E5" s="27" t="s">
        <v>159</v>
      </c>
      <c r="F5" s="27" t="s">
        <v>162</v>
      </c>
      <c r="G5" s="27" t="s">
        <v>159</v>
      </c>
      <c r="H5" s="27" t="s">
        <v>163</v>
      </c>
      <c r="I5" s="27" t="s">
        <v>159</v>
      </c>
      <c r="J5" s="27" t="s">
        <v>164</v>
      </c>
      <c r="K5" s="27" t="s">
        <v>159</v>
      </c>
      <c r="L5" s="27" t="s">
        <v>165</v>
      </c>
      <c r="M5" s="27" t="s">
        <v>159</v>
      </c>
      <c r="N5" s="27" t="s">
        <v>166</v>
      </c>
      <c r="O5" s="27" t="s">
        <v>159</v>
      </c>
      <c r="P5" s="27" t="s">
        <v>167</v>
      </c>
      <c r="Q5" s="27" t="s">
        <v>159</v>
      </c>
      <c r="R5" s="27" t="s">
        <v>168</v>
      </c>
      <c r="S5" s="27" t="s">
        <v>159</v>
      </c>
    </row>
    <row r="6" spans="1:19" x14ac:dyDescent="0.2">
      <c r="A6" s="26" t="s">
        <v>222</v>
      </c>
      <c r="B6" s="26"/>
      <c r="C6" s="26"/>
      <c r="D6" s="26"/>
      <c r="E6" s="26"/>
      <c r="F6" s="26"/>
      <c r="G6" s="26"/>
      <c r="H6" s="26"/>
      <c r="I6" s="26"/>
      <c r="J6" s="26"/>
      <c r="K6" s="26"/>
      <c r="L6" s="26"/>
      <c r="M6" s="26"/>
      <c r="N6" s="26"/>
      <c r="O6" s="26"/>
      <c r="P6" s="26"/>
      <c r="Q6" s="26"/>
      <c r="R6" s="26"/>
      <c r="S6" s="26"/>
    </row>
    <row r="7" spans="1:19" x14ac:dyDescent="0.2">
      <c r="A7" s="12" t="s">
        <v>170</v>
      </c>
      <c r="B7" s="9">
        <v>0.246808221042602</v>
      </c>
      <c r="C7" s="10" t="s">
        <v>159</v>
      </c>
      <c r="D7" s="9">
        <v>0.51226797658715895</v>
      </c>
      <c r="E7" s="10" t="s">
        <v>159</v>
      </c>
      <c r="F7" s="9">
        <v>0.53758055067369703</v>
      </c>
      <c r="G7" s="10" t="s">
        <v>159</v>
      </c>
      <c r="H7" s="9">
        <v>0.45541023376623402</v>
      </c>
      <c r="I7" s="10" t="s">
        <v>180</v>
      </c>
      <c r="J7" s="9">
        <v>0.33884439787441101</v>
      </c>
      <c r="K7" s="10" t="s">
        <v>180</v>
      </c>
      <c r="L7" s="9">
        <v>0.46626637121312298</v>
      </c>
      <c r="M7" s="10" t="s">
        <v>159</v>
      </c>
      <c r="N7" s="9">
        <v>0.51279709232578297</v>
      </c>
      <c r="O7" s="10" t="s">
        <v>159</v>
      </c>
      <c r="P7" s="9">
        <v>0.41511163036902599</v>
      </c>
      <c r="Q7" s="10" t="s">
        <v>159</v>
      </c>
      <c r="R7" s="9">
        <v>0.47404732279058298</v>
      </c>
      <c r="S7" s="10" t="s">
        <v>180</v>
      </c>
    </row>
    <row r="8" spans="1:19" x14ac:dyDescent="0.2">
      <c r="A8" s="12" t="s">
        <v>171</v>
      </c>
      <c r="B8" s="9">
        <v>0.241933426858819</v>
      </c>
      <c r="C8" s="10" t="s">
        <v>159</v>
      </c>
      <c r="D8" s="9">
        <v>0.49770648635481202</v>
      </c>
      <c r="E8" s="10" t="s">
        <v>159</v>
      </c>
      <c r="F8" s="9">
        <v>0.69772411878989704</v>
      </c>
      <c r="G8" s="10" t="s">
        <v>159</v>
      </c>
      <c r="H8" s="9">
        <v>0.42486830271103698</v>
      </c>
      <c r="I8" s="10" t="s">
        <v>180</v>
      </c>
      <c r="J8" s="9">
        <v>0.341248922723355</v>
      </c>
      <c r="K8" s="10" t="s">
        <v>180</v>
      </c>
      <c r="L8" s="9">
        <v>0.42449840255591098</v>
      </c>
      <c r="M8" s="10" t="s">
        <v>159</v>
      </c>
      <c r="N8" s="9">
        <v>0.48111748593843401</v>
      </c>
      <c r="O8" s="10" t="s">
        <v>159</v>
      </c>
      <c r="P8" s="9">
        <v>0.399307059333045</v>
      </c>
      <c r="Q8" s="10" t="s">
        <v>159</v>
      </c>
      <c r="R8" s="9">
        <v>0.45525647536820701</v>
      </c>
      <c r="S8" s="10" t="s">
        <v>180</v>
      </c>
    </row>
    <row r="9" spans="1:19" x14ac:dyDescent="0.2">
      <c r="A9" s="12" t="s">
        <v>172</v>
      </c>
      <c r="B9" s="9">
        <v>0.23981504940461101</v>
      </c>
      <c r="C9" s="10" t="s">
        <v>159</v>
      </c>
      <c r="D9" s="9">
        <v>0.44903380443492602</v>
      </c>
      <c r="E9" s="10" t="s">
        <v>159</v>
      </c>
      <c r="F9" s="9">
        <v>0.78277265328269097</v>
      </c>
      <c r="G9" s="10" t="s">
        <v>159</v>
      </c>
      <c r="H9" s="9">
        <v>0.40980169883690198</v>
      </c>
      <c r="I9" s="10" t="s">
        <v>180</v>
      </c>
      <c r="J9" s="9">
        <v>0.35974339518521098</v>
      </c>
      <c r="K9" s="10" t="s">
        <v>180</v>
      </c>
      <c r="L9" s="9">
        <v>0.40168835832178401</v>
      </c>
      <c r="M9" s="10" t="s">
        <v>159</v>
      </c>
      <c r="N9" s="9">
        <v>0.47310320962020902</v>
      </c>
      <c r="O9" s="10" t="s">
        <v>159</v>
      </c>
      <c r="P9" s="9">
        <v>0.41298607242339802</v>
      </c>
      <c r="Q9" s="10" t="s">
        <v>159</v>
      </c>
      <c r="R9" s="9">
        <v>0.43600613268252902</v>
      </c>
      <c r="S9" s="10" t="s">
        <v>180</v>
      </c>
    </row>
    <row r="10" spans="1:19" x14ac:dyDescent="0.2">
      <c r="A10" s="12" t="s">
        <v>173</v>
      </c>
      <c r="B10" s="9">
        <v>0.25302590171871198</v>
      </c>
      <c r="C10" s="10" t="s">
        <v>159</v>
      </c>
      <c r="D10" s="9">
        <v>0.46082913493724598</v>
      </c>
      <c r="E10" s="10" t="s">
        <v>159</v>
      </c>
      <c r="F10" s="9">
        <v>0.69717868338557998</v>
      </c>
      <c r="G10" s="10" t="s">
        <v>159</v>
      </c>
      <c r="H10" s="9">
        <v>0.408864482054975</v>
      </c>
      <c r="I10" s="10" t="s">
        <v>180</v>
      </c>
      <c r="J10" s="9">
        <v>0.36717014660150998</v>
      </c>
      <c r="K10" s="10" t="s">
        <v>180</v>
      </c>
      <c r="L10" s="9">
        <v>0.36758228161346201</v>
      </c>
      <c r="M10" s="10" t="s">
        <v>159</v>
      </c>
      <c r="N10" s="9">
        <v>0.47207561467645598</v>
      </c>
      <c r="O10" s="10" t="s">
        <v>159</v>
      </c>
      <c r="P10" s="9">
        <v>0.42068482448341799</v>
      </c>
      <c r="Q10" s="10" t="s">
        <v>159</v>
      </c>
      <c r="R10" s="9">
        <v>0.44050561006997502</v>
      </c>
      <c r="S10" s="10" t="s">
        <v>180</v>
      </c>
    </row>
    <row r="11" spans="1:19" x14ac:dyDescent="0.2">
      <c r="A11" s="12" t="s">
        <v>174</v>
      </c>
      <c r="B11" s="9">
        <v>0.21014587415632499</v>
      </c>
      <c r="C11" s="10" t="s">
        <v>159</v>
      </c>
      <c r="D11" s="9">
        <v>0.44268659762257001</v>
      </c>
      <c r="E11" s="10" t="s">
        <v>159</v>
      </c>
      <c r="F11" s="9">
        <v>0.90071313549574405</v>
      </c>
      <c r="G11" s="10" t="s">
        <v>159</v>
      </c>
      <c r="H11" s="9">
        <v>0.35827978599937699</v>
      </c>
      <c r="I11" s="10" t="s">
        <v>180</v>
      </c>
      <c r="J11" s="9">
        <v>0.34953751954142798</v>
      </c>
      <c r="K11" s="10" t="s">
        <v>180</v>
      </c>
      <c r="L11" s="9">
        <v>0.338705840371119</v>
      </c>
      <c r="M11" s="10" t="s">
        <v>159</v>
      </c>
      <c r="N11" s="9">
        <v>0.45617556392816899</v>
      </c>
      <c r="O11" s="10" t="s">
        <v>159</v>
      </c>
      <c r="P11" s="9">
        <v>0.40845553663557599</v>
      </c>
      <c r="Q11" s="10" t="s">
        <v>159</v>
      </c>
      <c r="R11" s="9">
        <v>0.41941566126473101</v>
      </c>
      <c r="S11" s="10" t="s">
        <v>180</v>
      </c>
    </row>
    <row r="12" spans="1:19" x14ac:dyDescent="0.2">
      <c r="A12" s="12" t="s">
        <v>175</v>
      </c>
      <c r="B12" s="9">
        <v>0.214878796322095</v>
      </c>
      <c r="C12" s="10" t="s">
        <v>159</v>
      </c>
      <c r="D12" s="9">
        <v>0.40907368753398499</v>
      </c>
      <c r="E12" s="10" t="s">
        <v>180</v>
      </c>
      <c r="F12" s="9">
        <v>0.93531380753138105</v>
      </c>
      <c r="G12" s="10" t="s">
        <v>159</v>
      </c>
      <c r="H12" s="9">
        <v>0.32160252907657499</v>
      </c>
      <c r="I12" s="10" t="s">
        <v>180</v>
      </c>
      <c r="J12" s="9">
        <v>0.32904491543057601</v>
      </c>
      <c r="K12" s="10" t="s">
        <v>180</v>
      </c>
      <c r="L12" s="9">
        <v>0.31675722668985001</v>
      </c>
      <c r="M12" s="10" t="s">
        <v>159</v>
      </c>
      <c r="N12" s="9">
        <v>0.459533563891106</v>
      </c>
      <c r="O12" s="10" t="s">
        <v>159</v>
      </c>
      <c r="P12" s="9">
        <v>0.38508829147835799</v>
      </c>
      <c r="Q12" s="10" t="s">
        <v>159</v>
      </c>
      <c r="R12" s="9">
        <v>0.39786204717046503</v>
      </c>
      <c r="S12" s="10" t="s">
        <v>180</v>
      </c>
    </row>
    <row r="13" spans="1:19" x14ac:dyDescent="0.2">
      <c r="A13" s="12" t="s">
        <v>176</v>
      </c>
      <c r="B13" s="9">
        <v>0.20109403254972899</v>
      </c>
      <c r="C13" s="10" t="s">
        <v>159</v>
      </c>
      <c r="D13" s="9">
        <v>0.427975633958736</v>
      </c>
      <c r="E13" s="10" t="s">
        <v>180</v>
      </c>
      <c r="F13" s="9">
        <v>1.53553099831429</v>
      </c>
      <c r="G13" s="10" t="s">
        <v>159</v>
      </c>
      <c r="H13" s="9">
        <v>0.30208060732515202</v>
      </c>
      <c r="I13" s="10" t="s">
        <v>180</v>
      </c>
      <c r="J13" s="9">
        <v>0.26797989623865098</v>
      </c>
      <c r="K13" s="10" t="s">
        <v>180</v>
      </c>
      <c r="L13" s="9">
        <v>0.27242255859374997</v>
      </c>
      <c r="M13" s="10" t="s">
        <v>159</v>
      </c>
      <c r="N13" s="9">
        <v>0.45017756406593101</v>
      </c>
      <c r="O13" s="10" t="s">
        <v>159</v>
      </c>
      <c r="P13" s="9">
        <v>0.35452820851204198</v>
      </c>
      <c r="Q13" s="10" t="s">
        <v>159</v>
      </c>
      <c r="R13" s="9">
        <v>0.39631981652676701</v>
      </c>
      <c r="S13" s="10" t="s">
        <v>180</v>
      </c>
    </row>
    <row r="14" spans="1:19" x14ac:dyDescent="0.2">
      <c r="A14" s="12" t="s">
        <v>177</v>
      </c>
      <c r="B14" s="9">
        <v>0.18464456539666799</v>
      </c>
      <c r="C14" s="10" t="s">
        <v>180</v>
      </c>
      <c r="D14" s="9">
        <v>0.43746166376453399</v>
      </c>
      <c r="E14" s="10" t="s">
        <v>180</v>
      </c>
      <c r="F14" s="9">
        <v>1.8926953981007999</v>
      </c>
      <c r="G14" s="10" t="s">
        <v>159</v>
      </c>
      <c r="H14" s="9">
        <v>0.30851757676651298</v>
      </c>
      <c r="I14" s="10" t="s">
        <v>180</v>
      </c>
      <c r="J14" s="9">
        <v>0.274445475023188</v>
      </c>
      <c r="K14" s="10" t="s">
        <v>180</v>
      </c>
      <c r="L14" s="9">
        <v>0.247125237191651</v>
      </c>
      <c r="M14" s="10" t="s">
        <v>159</v>
      </c>
      <c r="N14" s="9">
        <v>0.45460712711704299</v>
      </c>
      <c r="O14" s="10" t="s">
        <v>159</v>
      </c>
      <c r="P14" s="9">
        <v>0.35670868455649202</v>
      </c>
      <c r="Q14" s="10" t="s">
        <v>159</v>
      </c>
      <c r="R14" s="9">
        <v>0.40501236290110898</v>
      </c>
      <c r="S14" s="10" t="s">
        <v>180</v>
      </c>
    </row>
    <row r="15" spans="1:19" x14ac:dyDescent="0.2">
      <c r="A15" s="12" t="s">
        <v>181</v>
      </c>
      <c r="B15" s="9">
        <v>0.189791972778594</v>
      </c>
      <c r="C15" s="10" t="s">
        <v>180</v>
      </c>
      <c r="D15" s="9">
        <v>0.41639211155005201</v>
      </c>
      <c r="E15" s="10" t="s">
        <v>159</v>
      </c>
      <c r="F15" s="9">
        <v>1.98067329495901</v>
      </c>
      <c r="G15" s="10" t="s">
        <v>159</v>
      </c>
      <c r="H15" s="9">
        <v>0.30185006170300299</v>
      </c>
      <c r="I15" s="10" t="s">
        <v>180</v>
      </c>
      <c r="J15" s="9">
        <v>0.27597583993960001</v>
      </c>
      <c r="K15" s="10" t="s">
        <v>180</v>
      </c>
      <c r="L15" s="9">
        <v>0.22070315899399501</v>
      </c>
      <c r="M15" s="10" t="s">
        <v>159</v>
      </c>
      <c r="N15" s="9">
        <v>0.45488869894830702</v>
      </c>
      <c r="O15" s="10" t="s">
        <v>159</v>
      </c>
      <c r="P15" s="9">
        <v>0.35204944928255999</v>
      </c>
      <c r="Q15" s="10" t="s">
        <v>159</v>
      </c>
      <c r="R15" s="9">
        <v>0.395714532384562</v>
      </c>
      <c r="S15" s="10" t="s">
        <v>180</v>
      </c>
    </row>
    <row r="16" spans="1:19" x14ac:dyDescent="0.2">
      <c r="A16" s="12" t="s">
        <v>182</v>
      </c>
      <c r="B16" s="9">
        <v>0.18228880866426</v>
      </c>
      <c r="C16" s="10" t="s">
        <v>180</v>
      </c>
      <c r="D16" s="9">
        <v>0.42323449818201397</v>
      </c>
      <c r="E16" s="10" t="s">
        <v>159</v>
      </c>
      <c r="F16" s="9">
        <v>1.64983139178418</v>
      </c>
      <c r="G16" s="10" t="s">
        <v>159</v>
      </c>
      <c r="H16" s="9">
        <v>0.28706163631160603</v>
      </c>
      <c r="I16" s="10" t="s">
        <v>180</v>
      </c>
      <c r="J16" s="9">
        <v>0.27895064984892798</v>
      </c>
      <c r="K16" s="10" t="s">
        <v>180</v>
      </c>
      <c r="L16" s="9">
        <v>0.22465221611129099</v>
      </c>
      <c r="M16" s="10" t="s">
        <v>159</v>
      </c>
      <c r="N16" s="9">
        <v>0.436515574264212</v>
      </c>
      <c r="O16" s="10" t="s">
        <v>159</v>
      </c>
      <c r="P16" s="9">
        <v>0.37285846836995101</v>
      </c>
      <c r="Q16" s="10" t="s">
        <v>159</v>
      </c>
      <c r="R16" s="9">
        <v>0.38998508211594102</v>
      </c>
      <c r="S16" s="10" t="s">
        <v>180</v>
      </c>
    </row>
    <row r="17" spans="1:19" x14ac:dyDescent="0.2">
      <c r="A17" s="12" t="s">
        <v>183</v>
      </c>
      <c r="B17" s="9">
        <v>0.180545527476935</v>
      </c>
      <c r="C17" s="10" t="s">
        <v>180</v>
      </c>
      <c r="D17" s="9">
        <v>0.40421107628004199</v>
      </c>
      <c r="E17" s="10" t="s">
        <v>159</v>
      </c>
      <c r="F17" s="9">
        <v>1.8640421332586801</v>
      </c>
      <c r="G17" s="10" t="s">
        <v>159</v>
      </c>
      <c r="H17" s="9">
        <v>0.26684991283972997</v>
      </c>
      <c r="I17" s="10" t="s">
        <v>180</v>
      </c>
      <c r="J17" s="9">
        <v>0.24948203153648699</v>
      </c>
      <c r="K17" s="10" t="s">
        <v>180</v>
      </c>
      <c r="L17" s="9">
        <v>0.40129080675422102</v>
      </c>
      <c r="M17" s="10" t="s">
        <v>159</v>
      </c>
      <c r="N17" s="9">
        <v>0.422818016686279</v>
      </c>
      <c r="O17" s="10" t="s">
        <v>159</v>
      </c>
      <c r="P17" s="9">
        <v>0.374126501495743</v>
      </c>
      <c r="Q17" s="10" t="s">
        <v>159</v>
      </c>
      <c r="R17" s="9">
        <v>0.37984256449853798</v>
      </c>
      <c r="S17" s="10" t="s">
        <v>180</v>
      </c>
    </row>
    <row r="18" spans="1:19" x14ac:dyDescent="0.2">
      <c r="A18" s="12" t="s">
        <v>184</v>
      </c>
      <c r="B18" s="9">
        <v>0.169431992631256</v>
      </c>
      <c r="C18" s="10" t="s">
        <v>180</v>
      </c>
      <c r="D18" s="9">
        <v>0.38137577785476501</v>
      </c>
      <c r="E18" s="10" t="s">
        <v>159</v>
      </c>
      <c r="F18" s="9">
        <v>2.5949928469241801</v>
      </c>
      <c r="G18" s="10" t="s">
        <v>159</v>
      </c>
      <c r="H18" s="9">
        <v>0.25741679888373598</v>
      </c>
      <c r="I18" s="10" t="s">
        <v>180</v>
      </c>
      <c r="J18" s="9">
        <v>0.244601972152863</v>
      </c>
      <c r="K18" s="10" t="s">
        <v>180</v>
      </c>
      <c r="L18" s="9">
        <v>0.44321265377855901</v>
      </c>
      <c r="M18" s="10" t="s">
        <v>159</v>
      </c>
      <c r="N18" s="9">
        <v>0.41519737396994699</v>
      </c>
      <c r="O18" s="10" t="s">
        <v>159</v>
      </c>
      <c r="P18" s="9">
        <v>0.36509686221009502</v>
      </c>
      <c r="Q18" s="10" t="s">
        <v>159</v>
      </c>
      <c r="R18" s="9">
        <v>0.37547297963266901</v>
      </c>
      <c r="S18" s="10" t="s">
        <v>180</v>
      </c>
    </row>
    <row r="19" spans="1:19" x14ac:dyDescent="0.2">
      <c r="A19" s="12" t="s">
        <v>185</v>
      </c>
      <c r="B19" s="9">
        <v>0.14879488707144001</v>
      </c>
      <c r="C19" s="10" t="s">
        <v>180</v>
      </c>
      <c r="D19" s="9">
        <v>0.34462746733388899</v>
      </c>
      <c r="E19" s="10" t="s">
        <v>159</v>
      </c>
      <c r="F19" s="9">
        <v>2.7468416735028698</v>
      </c>
      <c r="G19" s="10" t="s">
        <v>159</v>
      </c>
      <c r="H19" s="9">
        <v>0.23709783527049899</v>
      </c>
      <c r="I19" s="10" t="s">
        <v>180</v>
      </c>
      <c r="J19" s="9">
        <v>0.19874919001708299</v>
      </c>
      <c r="K19" s="10" t="s">
        <v>180</v>
      </c>
      <c r="L19" s="9">
        <v>0.50851677148846997</v>
      </c>
      <c r="M19" s="10" t="s">
        <v>159</v>
      </c>
      <c r="N19" s="9">
        <v>0.38434431152710302</v>
      </c>
      <c r="O19" s="10" t="s">
        <v>180</v>
      </c>
      <c r="P19" s="9">
        <v>0.32168333604065602</v>
      </c>
      <c r="Q19" s="10" t="s">
        <v>159</v>
      </c>
      <c r="R19" s="9">
        <v>0.34674681456227002</v>
      </c>
      <c r="S19" s="10" t="s">
        <v>180</v>
      </c>
    </row>
    <row r="20" spans="1:19" x14ac:dyDescent="0.2">
      <c r="A20" s="12" t="s">
        <v>187</v>
      </c>
      <c r="B20" s="9">
        <v>0.13805973833621299</v>
      </c>
      <c r="C20" s="10" t="s">
        <v>180</v>
      </c>
      <c r="D20" s="9">
        <v>0.34057764991256301</v>
      </c>
      <c r="E20" s="10" t="s">
        <v>159</v>
      </c>
      <c r="F20" s="9">
        <v>2.84887020109689</v>
      </c>
      <c r="G20" s="10" t="s">
        <v>159</v>
      </c>
      <c r="H20" s="9">
        <v>0.228995470621083</v>
      </c>
      <c r="I20" s="10" t="s">
        <v>180</v>
      </c>
      <c r="J20" s="9">
        <v>0.211773550597944</v>
      </c>
      <c r="K20" s="10" t="s">
        <v>180</v>
      </c>
      <c r="L20" s="9">
        <v>0.59060367454068197</v>
      </c>
      <c r="M20" s="10" t="s">
        <v>159</v>
      </c>
      <c r="N20" s="9">
        <v>0.37663151356753</v>
      </c>
      <c r="O20" s="10" t="s">
        <v>159</v>
      </c>
      <c r="P20" s="9">
        <v>0.299439577232892</v>
      </c>
      <c r="Q20" s="10" t="s">
        <v>159</v>
      </c>
      <c r="R20" s="9">
        <v>0.34376084840520599</v>
      </c>
      <c r="S20" s="10" t="s">
        <v>180</v>
      </c>
    </row>
    <row r="21" spans="1:19" x14ac:dyDescent="0.2">
      <c r="A21" s="12" t="s">
        <v>188</v>
      </c>
      <c r="B21" s="9">
        <v>0.122999548940009</v>
      </c>
      <c r="C21" s="10" t="s">
        <v>180</v>
      </c>
      <c r="D21" s="9">
        <v>0.33774895220476198</v>
      </c>
      <c r="E21" s="10" t="s">
        <v>159</v>
      </c>
      <c r="F21" s="9">
        <v>3.1828663166855899</v>
      </c>
      <c r="G21" s="10" t="s">
        <v>159</v>
      </c>
      <c r="H21" s="9">
        <v>0.21908012225085399</v>
      </c>
      <c r="I21" s="10" t="s">
        <v>180</v>
      </c>
      <c r="J21" s="9">
        <v>0.24331660001701699</v>
      </c>
      <c r="K21" s="10" t="s">
        <v>180</v>
      </c>
      <c r="L21" s="9">
        <v>0.53987186087752403</v>
      </c>
      <c r="M21" s="10" t="s">
        <v>159</v>
      </c>
      <c r="N21" s="9">
        <v>0.37797442823000998</v>
      </c>
      <c r="O21" s="10" t="s">
        <v>159</v>
      </c>
      <c r="P21" s="9">
        <v>0.274192409710246</v>
      </c>
      <c r="Q21" s="10" t="s">
        <v>159</v>
      </c>
      <c r="R21" s="9">
        <v>0.343938977420222</v>
      </c>
      <c r="S21" s="10" t="s">
        <v>180</v>
      </c>
    </row>
    <row r="22" spans="1:19" x14ac:dyDescent="0.2">
      <c r="A22" s="12" t="s">
        <v>189</v>
      </c>
      <c r="B22" s="9">
        <v>0.104245671887881</v>
      </c>
      <c r="C22" s="10" t="s">
        <v>180</v>
      </c>
      <c r="D22" s="9">
        <v>0.32195151999467297</v>
      </c>
      <c r="E22" s="10" t="s">
        <v>159</v>
      </c>
      <c r="F22" s="9">
        <v>3.3355758036184802</v>
      </c>
      <c r="G22" s="10" t="s">
        <v>159</v>
      </c>
      <c r="H22" s="9">
        <v>0.20636867422430999</v>
      </c>
      <c r="I22" s="10" t="s">
        <v>180</v>
      </c>
      <c r="J22" s="9">
        <v>0.21513116208338601</v>
      </c>
      <c r="K22" s="10" t="s">
        <v>180</v>
      </c>
      <c r="L22" s="9">
        <v>0.54580038469758496</v>
      </c>
      <c r="M22" s="10" t="s">
        <v>159</v>
      </c>
      <c r="N22" s="9">
        <v>0.346730403647035</v>
      </c>
      <c r="O22" s="10" t="s">
        <v>180</v>
      </c>
      <c r="P22" s="9">
        <v>0.267760843323535</v>
      </c>
      <c r="Q22" s="10" t="s">
        <v>159</v>
      </c>
      <c r="R22" s="9">
        <v>0.32784061904058598</v>
      </c>
      <c r="S22" s="10" t="s">
        <v>180</v>
      </c>
    </row>
    <row r="23" spans="1:19" x14ac:dyDescent="0.2">
      <c r="A23" s="12" t="s">
        <v>190</v>
      </c>
      <c r="B23" s="9">
        <v>9.4781479217603895E-2</v>
      </c>
      <c r="C23" s="10" t="s">
        <v>180</v>
      </c>
      <c r="D23" s="9">
        <v>0.33175079961950199</v>
      </c>
      <c r="E23" s="10" t="s">
        <v>159</v>
      </c>
      <c r="F23" s="9">
        <v>4.0514033102766804</v>
      </c>
      <c r="G23" s="10" t="s">
        <v>159</v>
      </c>
      <c r="H23" s="9">
        <v>0.19919531163145299</v>
      </c>
      <c r="I23" s="10" t="s">
        <v>180</v>
      </c>
      <c r="J23" s="9">
        <v>0.21500472041230101</v>
      </c>
      <c r="K23" s="10" t="s">
        <v>180</v>
      </c>
      <c r="L23" s="9">
        <v>0.50459178473142396</v>
      </c>
      <c r="M23" s="10" t="s">
        <v>159</v>
      </c>
      <c r="N23" s="9">
        <v>0.34078370840246802</v>
      </c>
      <c r="O23" s="10" t="s">
        <v>180</v>
      </c>
      <c r="P23" s="9">
        <v>0.26271637335782599</v>
      </c>
      <c r="Q23" s="10" t="s">
        <v>159</v>
      </c>
      <c r="R23" s="9">
        <v>0.33524072541836197</v>
      </c>
      <c r="S23" s="10" t="s">
        <v>180</v>
      </c>
    </row>
    <row r="24" spans="1:19" x14ac:dyDescent="0.2">
      <c r="A24" s="12" t="s">
        <v>191</v>
      </c>
      <c r="B24" s="9">
        <v>8.5343516848767703E-2</v>
      </c>
      <c r="C24" s="10" t="s">
        <v>180</v>
      </c>
      <c r="D24" s="9">
        <v>0.33575860989355</v>
      </c>
      <c r="E24" s="10" t="s">
        <v>159</v>
      </c>
      <c r="F24" s="9">
        <v>4.5794864654333001</v>
      </c>
      <c r="G24" s="10" t="s">
        <v>159</v>
      </c>
      <c r="H24" s="9">
        <v>0.195497207108801</v>
      </c>
      <c r="I24" s="10" t="s">
        <v>180</v>
      </c>
      <c r="J24" s="9">
        <v>0.165841696907123</v>
      </c>
      <c r="K24" s="10" t="s">
        <v>180</v>
      </c>
      <c r="L24" s="9">
        <v>0.20979623025980601</v>
      </c>
      <c r="M24" s="10" t="s">
        <v>159</v>
      </c>
      <c r="N24" s="9">
        <v>0.33735159419025601</v>
      </c>
      <c r="O24" s="10" t="s">
        <v>180</v>
      </c>
      <c r="P24" s="9">
        <v>0.25919455794805901</v>
      </c>
      <c r="Q24" s="10" t="s">
        <v>159</v>
      </c>
      <c r="R24" s="9">
        <v>0.334935686225865</v>
      </c>
      <c r="S24" s="10" t="s">
        <v>180</v>
      </c>
    </row>
    <row r="25" spans="1:19" x14ac:dyDescent="0.2">
      <c r="A25" s="12" t="s">
        <v>192</v>
      </c>
      <c r="B25" s="9">
        <v>8.0379259673920594E-2</v>
      </c>
      <c r="C25" s="10" t="s">
        <v>180</v>
      </c>
      <c r="D25" s="9">
        <v>0.33260560912001802</v>
      </c>
      <c r="E25" s="10" t="s">
        <v>159</v>
      </c>
      <c r="F25" s="9">
        <v>4.8391977704209204</v>
      </c>
      <c r="G25" s="10" t="s">
        <v>159</v>
      </c>
      <c r="H25" s="9">
        <v>0.181897950776958</v>
      </c>
      <c r="I25" s="10" t="s">
        <v>180</v>
      </c>
      <c r="J25" s="9">
        <v>0.180772615276311</v>
      </c>
      <c r="K25" s="10" t="s">
        <v>180</v>
      </c>
      <c r="L25" s="9">
        <v>0.21317247969421901</v>
      </c>
      <c r="M25" s="10" t="s">
        <v>159</v>
      </c>
      <c r="N25" s="9">
        <v>0.32333898547048201</v>
      </c>
      <c r="O25" s="10" t="s">
        <v>180</v>
      </c>
      <c r="P25" s="9">
        <v>0.25308777351343298</v>
      </c>
      <c r="Q25" s="10" t="s">
        <v>159</v>
      </c>
      <c r="R25" s="9">
        <v>0.33531791786579701</v>
      </c>
      <c r="S25" s="10" t="s">
        <v>180</v>
      </c>
    </row>
    <row r="26" spans="1:19" x14ac:dyDescent="0.2">
      <c r="A26" s="12" t="s">
        <v>193</v>
      </c>
      <c r="B26" s="9">
        <v>7.2813161752728506E-2</v>
      </c>
      <c r="C26" s="10" t="s">
        <v>180</v>
      </c>
      <c r="D26" s="9">
        <v>0.32526783153466798</v>
      </c>
      <c r="E26" s="10" t="s">
        <v>159</v>
      </c>
      <c r="F26" s="9">
        <v>6.0253076858813701</v>
      </c>
      <c r="G26" s="10" t="s">
        <v>159</v>
      </c>
      <c r="H26" s="9">
        <v>0.173432821474059</v>
      </c>
      <c r="I26" s="10" t="s">
        <v>180</v>
      </c>
      <c r="J26" s="9">
        <v>0.171265771265771</v>
      </c>
      <c r="K26" s="10" t="s">
        <v>180</v>
      </c>
      <c r="L26" s="9">
        <v>0.21687494171407301</v>
      </c>
      <c r="M26" s="10" t="s">
        <v>159</v>
      </c>
      <c r="N26" s="9">
        <v>0.314800895977907</v>
      </c>
      <c r="O26" s="10" t="s">
        <v>180</v>
      </c>
      <c r="P26" s="9">
        <v>0.24571206074175</v>
      </c>
      <c r="Q26" s="10" t="s">
        <v>159</v>
      </c>
      <c r="R26" s="9">
        <v>0.345197361974665</v>
      </c>
      <c r="S26" s="10" t="s">
        <v>180</v>
      </c>
    </row>
    <row r="27" spans="1:19" x14ac:dyDescent="0.2">
      <c r="A27" s="12" t="s">
        <v>195</v>
      </c>
      <c r="B27" s="9">
        <v>6.0900357186845701E-2</v>
      </c>
      <c r="C27" s="10" t="s">
        <v>180</v>
      </c>
      <c r="D27" s="9">
        <v>0.31397840446192399</v>
      </c>
      <c r="E27" s="10" t="s">
        <v>180</v>
      </c>
      <c r="F27" s="9">
        <v>7.4395549172226296</v>
      </c>
      <c r="G27" s="10" t="s">
        <v>159</v>
      </c>
      <c r="H27" s="9">
        <v>0.16447787878501199</v>
      </c>
      <c r="I27" s="10" t="s">
        <v>180</v>
      </c>
      <c r="J27" s="9">
        <v>0.165001256035951</v>
      </c>
      <c r="K27" s="10" t="s">
        <v>180</v>
      </c>
      <c r="L27" s="9">
        <v>0.220829367777022</v>
      </c>
      <c r="M27" s="10" t="s">
        <v>159</v>
      </c>
      <c r="N27" s="9">
        <v>0.29551894525739503</v>
      </c>
      <c r="O27" s="10" t="s">
        <v>180</v>
      </c>
      <c r="P27" s="9">
        <v>0.24278092181208999</v>
      </c>
      <c r="Q27" s="10" t="s">
        <v>159</v>
      </c>
      <c r="R27" s="9">
        <v>0.35639067742210101</v>
      </c>
      <c r="S27" s="10" t="s">
        <v>180</v>
      </c>
    </row>
    <row r="28" spans="1:19" x14ac:dyDescent="0.2">
      <c r="A28" s="12" t="s">
        <v>196</v>
      </c>
      <c r="B28" s="9">
        <v>5.1929917394244102E-2</v>
      </c>
      <c r="C28" s="10" t="s">
        <v>180</v>
      </c>
      <c r="D28" s="9">
        <v>0.29311445603189701</v>
      </c>
      <c r="E28" s="10" t="s">
        <v>180</v>
      </c>
      <c r="F28" s="9">
        <v>9.5701051567239599</v>
      </c>
      <c r="G28" s="10" t="s">
        <v>159</v>
      </c>
      <c r="H28" s="9">
        <v>0.157007065910301</v>
      </c>
      <c r="I28" s="10" t="s">
        <v>180</v>
      </c>
      <c r="J28" s="9">
        <v>0.16035116544724001</v>
      </c>
      <c r="K28" s="10" t="s">
        <v>180</v>
      </c>
      <c r="L28" s="9">
        <v>0.19675856019447799</v>
      </c>
      <c r="M28" s="10" t="s">
        <v>159</v>
      </c>
      <c r="N28" s="9">
        <v>0.28628723938800299</v>
      </c>
      <c r="O28" s="10" t="s">
        <v>180</v>
      </c>
      <c r="P28" s="9">
        <v>0.243454829056063</v>
      </c>
      <c r="Q28" s="10" t="s">
        <v>159</v>
      </c>
      <c r="R28" s="9">
        <v>0.37719161062176398</v>
      </c>
      <c r="S28" s="10" t="s">
        <v>180</v>
      </c>
    </row>
    <row r="29" spans="1:19" x14ac:dyDescent="0.2">
      <c r="A29" s="12" t="s">
        <v>198</v>
      </c>
      <c r="B29" s="9">
        <v>4.4983891301302703E-2</v>
      </c>
      <c r="C29" s="10" t="s">
        <v>180</v>
      </c>
      <c r="D29" s="9">
        <v>0.29543884765600498</v>
      </c>
      <c r="E29" s="10" t="s">
        <v>180</v>
      </c>
      <c r="F29" s="9">
        <v>11.588143137935001</v>
      </c>
      <c r="G29" s="10" t="s">
        <v>179</v>
      </c>
      <c r="H29" s="9">
        <v>0.14975056793359001</v>
      </c>
      <c r="I29" s="10" t="s">
        <v>180</v>
      </c>
      <c r="J29" s="9">
        <v>0.288175555992915</v>
      </c>
      <c r="K29" s="10" t="s">
        <v>186</v>
      </c>
      <c r="L29" s="9">
        <v>0.19675192114833401</v>
      </c>
      <c r="M29" s="10" t="s">
        <v>159</v>
      </c>
      <c r="N29" s="9">
        <v>0.28240073774827001</v>
      </c>
      <c r="O29" s="10" t="s">
        <v>180</v>
      </c>
      <c r="P29" s="9">
        <v>0.24408445603360901</v>
      </c>
      <c r="Q29" s="10" t="s">
        <v>159</v>
      </c>
      <c r="R29" s="9">
        <v>0.41152553217779397</v>
      </c>
      <c r="S29" s="10" t="s">
        <v>180</v>
      </c>
    </row>
    <row r="30" spans="1:19" x14ac:dyDescent="0.2">
      <c r="A30" s="12" t="s">
        <v>199</v>
      </c>
      <c r="B30" s="9">
        <v>4.5140094553807499E-2</v>
      </c>
      <c r="C30" s="10" t="s">
        <v>180</v>
      </c>
      <c r="D30" s="9">
        <v>0.27958829537943902</v>
      </c>
      <c r="E30" s="10" t="s">
        <v>180</v>
      </c>
      <c r="F30" s="9">
        <v>13.0517452541335</v>
      </c>
      <c r="G30" s="10" t="s">
        <v>159</v>
      </c>
      <c r="H30" s="9">
        <v>0.139884445247828</v>
      </c>
      <c r="I30" s="10" t="s">
        <v>180</v>
      </c>
      <c r="J30" s="9">
        <v>0.30612828736369502</v>
      </c>
      <c r="K30" s="10" t="s">
        <v>159</v>
      </c>
      <c r="L30" s="9">
        <v>0.17228530302572401</v>
      </c>
      <c r="M30" s="10" t="s">
        <v>159</v>
      </c>
      <c r="N30" s="9">
        <v>0.26092429353065799</v>
      </c>
      <c r="O30" s="10" t="s">
        <v>429</v>
      </c>
      <c r="P30" s="9">
        <v>0.231387208640044</v>
      </c>
      <c r="Q30" s="10" t="s">
        <v>159</v>
      </c>
      <c r="R30" s="9">
        <v>0.40305028383310398</v>
      </c>
      <c r="S30" s="10" t="s">
        <v>180</v>
      </c>
    </row>
    <row r="31" spans="1:19" x14ac:dyDescent="0.2">
      <c r="A31" s="12" t="s">
        <v>200</v>
      </c>
      <c r="B31" s="9">
        <v>0.198198376559097</v>
      </c>
      <c r="C31" s="10" t="s">
        <v>159</v>
      </c>
      <c r="D31" s="9">
        <v>0.48634485379461001</v>
      </c>
      <c r="E31" s="10" t="s">
        <v>197</v>
      </c>
      <c r="F31" s="9">
        <v>0.14758092870019299</v>
      </c>
      <c r="G31" s="10" t="s">
        <v>226</v>
      </c>
      <c r="H31" s="9">
        <v>0.32611081870522701</v>
      </c>
      <c r="I31" s="10" t="s">
        <v>159</v>
      </c>
      <c r="J31" s="9">
        <v>0.28288712011577399</v>
      </c>
      <c r="K31" s="10" t="s">
        <v>159</v>
      </c>
      <c r="L31" s="9">
        <v>0.141201782110354</v>
      </c>
      <c r="M31" s="10" t="s">
        <v>159</v>
      </c>
      <c r="N31" s="9">
        <v>0.221630919529193</v>
      </c>
      <c r="O31" s="10" t="s">
        <v>252</v>
      </c>
      <c r="P31" s="9">
        <v>0.37057271938403002</v>
      </c>
      <c r="Q31" s="10" t="s">
        <v>159</v>
      </c>
      <c r="R31" s="9">
        <v>0.345914714933649</v>
      </c>
      <c r="S31" s="10" t="s">
        <v>159</v>
      </c>
    </row>
    <row r="32" spans="1:19" x14ac:dyDescent="0.2">
      <c r="A32" s="15" t="s">
        <v>201</v>
      </c>
      <c r="B32" s="13">
        <v>0.24490546976475699</v>
      </c>
      <c r="C32" s="14" t="s">
        <v>159</v>
      </c>
      <c r="D32" s="13">
        <v>0.59137801279603797</v>
      </c>
      <c r="E32" s="14" t="s">
        <v>253</v>
      </c>
      <c r="F32" s="13">
        <v>0.50062132222709799</v>
      </c>
      <c r="G32" s="14" t="s">
        <v>159</v>
      </c>
      <c r="H32" s="13">
        <v>0.38113127759898202</v>
      </c>
      <c r="I32" s="14" t="s">
        <v>159</v>
      </c>
      <c r="J32" s="13">
        <v>0.36420623558954501</v>
      </c>
      <c r="K32" s="14" t="s">
        <v>159</v>
      </c>
      <c r="L32" s="13">
        <v>0.35335172804131698</v>
      </c>
      <c r="M32" s="14" t="s">
        <v>254</v>
      </c>
      <c r="N32" s="13">
        <v>0.21982705587965001</v>
      </c>
      <c r="O32" s="14" t="s">
        <v>255</v>
      </c>
      <c r="P32" s="13">
        <v>0.49470900832507703</v>
      </c>
      <c r="Q32" s="14" t="s">
        <v>159</v>
      </c>
      <c r="R32" s="13">
        <v>0.41913986993767399</v>
      </c>
      <c r="S32" s="14" t="s">
        <v>159</v>
      </c>
    </row>
    <row r="34" spans="1:2" x14ac:dyDescent="0.2">
      <c r="A34" s="16" t="s">
        <v>202</v>
      </c>
      <c r="B34" s="16" t="s">
        <v>215</v>
      </c>
    </row>
    <row r="36" spans="1:2" x14ac:dyDescent="0.2">
      <c r="B36" s="16" t="s">
        <v>415</v>
      </c>
    </row>
    <row r="37" spans="1:2" x14ac:dyDescent="0.2">
      <c r="B37" s="16" t="s">
        <v>430</v>
      </c>
    </row>
    <row r="38" spans="1:2" x14ac:dyDescent="0.2">
      <c r="B38" s="16" t="s">
        <v>431</v>
      </c>
    </row>
    <row r="39" spans="1:2" x14ac:dyDescent="0.2">
      <c r="B39" s="16" t="s">
        <v>432</v>
      </c>
    </row>
    <row r="40" spans="1:2" x14ac:dyDescent="0.2">
      <c r="B40" s="16" t="s">
        <v>433</v>
      </c>
    </row>
    <row r="41" spans="1:2" x14ac:dyDescent="0.2">
      <c r="B41" s="16" t="s">
        <v>419</v>
      </c>
    </row>
    <row r="42" spans="1:2" x14ac:dyDescent="0.2">
      <c r="B42" s="16" t="s">
        <v>434</v>
      </c>
    </row>
    <row r="43" spans="1:2" x14ac:dyDescent="0.2">
      <c r="B43" s="16" t="s">
        <v>435</v>
      </c>
    </row>
    <row r="44" spans="1:2" x14ac:dyDescent="0.2">
      <c r="B44" s="16" t="s">
        <v>436</v>
      </c>
    </row>
    <row r="45" spans="1:2" x14ac:dyDescent="0.2">
      <c r="B45" s="16" t="s">
        <v>437</v>
      </c>
    </row>
    <row r="47" spans="1:2" x14ac:dyDescent="0.2">
      <c r="B47" s="16" t="s">
        <v>208</v>
      </c>
    </row>
    <row r="50" spans="1:1" x14ac:dyDescent="0.2">
      <c r="A50" s="17" t="str">
        <f>HYPERLINK("#'WAGERING 8'!A2", "&lt;&lt;&lt; Previous table")</f>
        <v>&lt;&lt;&lt; Previous table</v>
      </c>
    </row>
    <row r="51" spans="1:1" x14ac:dyDescent="0.2">
      <c r="A51" s="17" t="str">
        <f>HYPERLINK("#'WAGERING 10'!A2", "&gt;&gt;&gt; Next table")</f>
        <v>&gt;&gt;&gt; Next table</v>
      </c>
    </row>
  </sheetData>
  <mergeCells count="12">
    <mergeCell ref="A2:S2"/>
    <mergeCell ref="A3:S3"/>
    <mergeCell ref="A6:S6"/>
    <mergeCell ref="B5:C5"/>
    <mergeCell ref="D5:E5"/>
    <mergeCell ref="F5:G5"/>
    <mergeCell ref="H5:I5"/>
    <mergeCell ref="J5:K5"/>
    <mergeCell ref="L5:M5"/>
    <mergeCell ref="N5:O5"/>
    <mergeCell ref="P5:Q5"/>
    <mergeCell ref="R5:S5"/>
  </mergeCells>
  <pageMargins left="0.7" right="0.7" top="0.75" bottom="0.75" header="0.3" footer="0.3"/>
  <pageSetup paperSize="9" orientation="portrait" horizontalDpi="300" verticalDpi="300"/>
</worksheet>
</file>

<file path=xl/worksheets/sheet1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400-000000000000}">
  <dimension ref="A1:S51"/>
  <sheetViews>
    <sheetView workbookViewId="0"/>
  </sheetViews>
  <sheetFormatPr defaultColWidth="11.42578125" defaultRowHeight="12.75" x14ac:dyDescent="0.2"/>
  <cols>
    <col min="1" max="2" width="12.7109375" customWidth="1"/>
    <col min="3" max="3" width="4.42578125" customWidth="1"/>
    <col min="4" max="4" width="12.7109375" customWidth="1"/>
    <col min="5" max="5" width="4.42578125" customWidth="1"/>
    <col min="6" max="6" width="12.7109375" customWidth="1"/>
    <col min="7" max="7" width="4.42578125" customWidth="1"/>
    <col min="8" max="8" width="12.7109375" customWidth="1"/>
    <col min="9" max="9" width="4.42578125" customWidth="1"/>
    <col min="10" max="10" width="12.7109375" customWidth="1"/>
    <col min="11" max="11" width="4.42578125" customWidth="1"/>
    <col min="12" max="12" width="12.7109375" customWidth="1"/>
    <col min="13" max="13" width="4.42578125" customWidth="1"/>
    <col min="14" max="14" width="12.7109375" customWidth="1"/>
    <col min="15" max="15" width="4.42578125" customWidth="1"/>
    <col min="16" max="16" width="12.7109375" customWidth="1"/>
    <col min="17" max="17" width="4.42578125" customWidth="1"/>
    <col min="18" max="18" width="12.7109375" customWidth="1"/>
    <col min="19" max="19" width="4.42578125" customWidth="1"/>
  </cols>
  <sheetData>
    <row r="1" spans="1:19" x14ac:dyDescent="0.2">
      <c r="A1" s="8" t="str">
        <f>HYPERLINK("#'INDEX'!B120", "Link to index")</f>
        <v>Link to index</v>
      </c>
    </row>
    <row r="2" spans="1:19" ht="15.75" customHeight="1" x14ac:dyDescent="0.2">
      <c r="A2" s="25" t="s">
        <v>442</v>
      </c>
      <c r="B2" s="24"/>
      <c r="C2" s="24"/>
      <c r="D2" s="24"/>
      <c r="E2" s="24"/>
      <c r="F2" s="24"/>
      <c r="G2" s="24"/>
      <c r="H2" s="24"/>
      <c r="I2" s="24"/>
      <c r="J2" s="24"/>
      <c r="K2" s="24"/>
      <c r="L2" s="24"/>
      <c r="M2" s="24"/>
      <c r="N2" s="24"/>
      <c r="O2" s="24"/>
      <c r="P2" s="24"/>
      <c r="Q2" s="24"/>
      <c r="R2" s="24"/>
      <c r="S2" s="24"/>
    </row>
    <row r="3" spans="1:19" ht="15.75" customHeight="1" x14ac:dyDescent="0.2">
      <c r="A3" s="25" t="s">
        <v>138</v>
      </c>
      <c r="B3" s="24"/>
      <c r="C3" s="24"/>
      <c r="D3" s="24"/>
      <c r="E3" s="24"/>
      <c r="F3" s="24"/>
      <c r="G3" s="24"/>
      <c r="H3" s="24"/>
      <c r="I3" s="24"/>
      <c r="J3" s="24"/>
      <c r="K3" s="24"/>
      <c r="L3" s="24"/>
      <c r="M3" s="24"/>
      <c r="N3" s="24"/>
      <c r="O3" s="24"/>
      <c r="P3" s="24"/>
      <c r="Q3" s="24"/>
      <c r="R3" s="24"/>
      <c r="S3" s="24"/>
    </row>
    <row r="4" spans="1:19" ht="15.75" customHeight="1" x14ac:dyDescent="0.2"/>
    <row r="5" spans="1:19" ht="55.5" customHeight="1" x14ac:dyDescent="0.2">
      <c r="A5" s="11" t="s">
        <v>159</v>
      </c>
      <c r="B5" s="27" t="s">
        <v>160</v>
      </c>
      <c r="C5" s="27" t="s">
        <v>159</v>
      </c>
      <c r="D5" s="27" t="s">
        <v>161</v>
      </c>
      <c r="E5" s="27" t="s">
        <v>159</v>
      </c>
      <c r="F5" s="27" t="s">
        <v>162</v>
      </c>
      <c r="G5" s="27" t="s">
        <v>159</v>
      </c>
      <c r="H5" s="27" t="s">
        <v>163</v>
      </c>
      <c r="I5" s="27" t="s">
        <v>159</v>
      </c>
      <c r="J5" s="27" t="s">
        <v>164</v>
      </c>
      <c r="K5" s="27" t="s">
        <v>159</v>
      </c>
      <c r="L5" s="27" t="s">
        <v>165</v>
      </c>
      <c r="M5" s="27" t="s">
        <v>159</v>
      </c>
      <c r="N5" s="27" t="s">
        <v>166</v>
      </c>
      <c r="O5" s="27" t="s">
        <v>159</v>
      </c>
      <c r="P5" s="27" t="s">
        <v>167</v>
      </c>
      <c r="Q5" s="27" t="s">
        <v>159</v>
      </c>
      <c r="R5" s="27" t="s">
        <v>168</v>
      </c>
      <c r="S5" s="27" t="s">
        <v>159</v>
      </c>
    </row>
    <row r="6" spans="1:19" x14ac:dyDescent="0.2">
      <c r="A6" s="26" t="s">
        <v>222</v>
      </c>
      <c r="B6" s="26"/>
      <c r="C6" s="26"/>
      <c r="D6" s="26"/>
      <c r="E6" s="26"/>
      <c r="F6" s="26"/>
      <c r="G6" s="26"/>
      <c r="H6" s="26"/>
      <c r="I6" s="26"/>
      <c r="J6" s="26"/>
      <c r="K6" s="26"/>
      <c r="L6" s="26"/>
      <c r="M6" s="26"/>
      <c r="N6" s="26"/>
      <c r="O6" s="26"/>
      <c r="P6" s="26"/>
      <c r="Q6" s="26"/>
      <c r="R6" s="26"/>
      <c r="S6" s="26"/>
    </row>
    <row r="7" spans="1:19" x14ac:dyDescent="0.2">
      <c r="A7" s="12" t="s">
        <v>170</v>
      </c>
      <c r="B7" s="18">
        <v>10.0377627020973</v>
      </c>
      <c r="C7" s="10" t="s">
        <v>159</v>
      </c>
      <c r="D7" s="18">
        <v>17.406224149790599</v>
      </c>
      <c r="E7" s="10" t="s">
        <v>159</v>
      </c>
      <c r="F7" s="18">
        <v>18.782550544894601</v>
      </c>
      <c r="G7" s="10" t="s">
        <v>159</v>
      </c>
      <c r="H7" s="18">
        <v>18.1547268677426</v>
      </c>
      <c r="I7" s="10" t="s">
        <v>180</v>
      </c>
      <c r="J7" s="18">
        <v>15.8641665995045</v>
      </c>
      <c r="K7" s="10" t="s">
        <v>180</v>
      </c>
      <c r="L7" s="18">
        <v>23.799215002339601</v>
      </c>
      <c r="M7" s="10" t="s">
        <v>159</v>
      </c>
      <c r="N7" s="18">
        <v>16.958234168173401</v>
      </c>
      <c r="O7" s="10" t="s">
        <v>159</v>
      </c>
      <c r="P7" s="18">
        <v>18.211041415557698</v>
      </c>
      <c r="Q7" s="10" t="s">
        <v>159</v>
      </c>
      <c r="R7" s="18">
        <v>17.345252066394799</v>
      </c>
      <c r="S7" s="10" t="s">
        <v>180</v>
      </c>
    </row>
    <row r="8" spans="1:19" x14ac:dyDescent="0.2">
      <c r="A8" s="12" t="s">
        <v>171</v>
      </c>
      <c r="B8" s="18">
        <v>11.1266870391986</v>
      </c>
      <c r="C8" s="10" t="s">
        <v>159</v>
      </c>
      <c r="D8" s="18">
        <v>17.017681793343499</v>
      </c>
      <c r="E8" s="10" t="s">
        <v>159</v>
      </c>
      <c r="F8" s="18">
        <v>25.049103776367399</v>
      </c>
      <c r="G8" s="10" t="s">
        <v>159</v>
      </c>
      <c r="H8" s="18">
        <v>16.790231276645301</v>
      </c>
      <c r="I8" s="10" t="s">
        <v>180</v>
      </c>
      <c r="J8" s="18">
        <v>15.478243873836499</v>
      </c>
      <c r="K8" s="10" t="s">
        <v>180</v>
      </c>
      <c r="L8" s="18">
        <v>20.692751404498502</v>
      </c>
      <c r="M8" s="10" t="s">
        <v>159</v>
      </c>
      <c r="N8" s="18">
        <v>15.4832721764765</v>
      </c>
      <c r="O8" s="10" t="s">
        <v>159</v>
      </c>
      <c r="P8" s="18">
        <v>19.768789498270099</v>
      </c>
      <c r="Q8" s="10" t="s">
        <v>159</v>
      </c>
      <c r="R8" s="18">
        <v>16.697214079648301</v>
      </c>
      <c r="S8" s="10" t="s">
        <v>180</v>
      </c>
    </row>
    <row r="9" spans="1:19" x14ac:dyDescent="0.2">
      <c r="A9" s="12" t="s">
        <v>172</v>
      </c>
      <c r="B9" s="18">
        <v>10.586031426494401</v>
      </c>
      <c r="C9" s="10" t="s">
        <v>159</v>
      </c>
      <c r="D9" s="18">
        <v>13.985331628568201</v>
      </c>
      <c r="E9" s="10" t="s">
        <v>159</v>
      </c>
      <c r="F9" s="18">
        <v>25.963519873300399</v>
      </c>
      <c r="G9" s="10" t="s">
        <v>159</v>
      </c>
      <c r="H9" s="18">
        <v>14.9791943021166</v>
      </c>
      <c r="I9" s="10" t="s">
        <v>180</v>
      </c>
      <c r="J9" s="18">
        <v>15.7051697087051</v>
      </c>
      <c r="K9" s="10" t="s">
        <v>180</v>
      </c>
      <c r="L9" s="18">
        <v>17.995351361550899</v>
      </c>
      <c r="M9" s="10" t="s">
        <v>159</v>
      </c>
      <c r="N9" s="18">
        <v>13.683913875619</v>
      </c>
      <c r="O9" s="10" t="s">
        <v>159</v>
      </c>
      <c r="P9" s="18">
        <v>21.214046353768701</v>
      </c>
      <c r="Q9" s="10" t="s">
        <v>159</v>
      </c>
      <c r="R9" s="18">
        <v>14.7289419595699</v>
      </c>
      <c r="S9" s="10" t="s">
        <v>180</v>
      </c>
    </row>
    <row r="10" spans="1:19" x14ac:dyDescent="0.2">
      <c r="A10" s="12" t="s">
        <v>173</v>
      </c>
      <c r="B10" s="18">
        <v>10.444979614677401</v>
      </c>
      <c r="C10" s="10" t="s">
        <v>159</v>
      </c>
      <c r="D10" s="18">
        <v>13.241493819501301</v>
      </c>
      <c r="E10" s="10" t="s">
        <v>159</v>
      </c>
      <c r="F10" s="18">
        <v>23.645990601144</v>
      </c>
      <c r="G10" s="10" t="s">
        <v>159</v>
      </c>
      <c r="H10" s="18">
        <v>13.6754624564644</v>
      </c>
      <c r="I10" s="10" t="s">
        <v>180</v>
      </c>
      <c r="J10" s="18">
        <v>14.936483972942099</v>
      </c>
      <c r="K10" s="10" t="s">
        <v>180</v>
      </c>
      <c r="L10" s="18">
        <v>15.121499323024301</v>
      </c>
      <c r="M10" s="10" t="s">
        <v>159</v>
      </c>
      <c r="N10" s="18">
        <v>13.3359330431995</v>
      </c>
      <c r="O10" s="10" t="s">
        <v>159</v>
      </c>
      <c r="P10" s="18">
        <v>24.174840851106001</v>
      </c>
      <c r="Q10" s="10" t="s">
        <v>159</v>
      </c>
      <c r="R10" s="18">
        <v>14.090035799720299</v>
      </c>
      <c r="S10" s="10" t="s">
        <v>180</v>
      </c>
    </row>
    <row r="11" spans="1:19" x14ac:dyDescent="0.2">
      <c r="A11" s="12" t="s">
        <v>174</v>
      </c>
      <c r="B11" s="18">
        <v>9.2002230472640996</v>
      </c>
      <c r="C11" s="10" t="s">
        <v>159</v>
      </c>
      <c r="D11" s="18">
        <v>12.5744775971243</v>
      </c>
      <c r="E11" s="10" t="s">
        <v>159</v>
      </c>
      <c r="F11" s="18">
        <v>26.506663561562998</v>
      </c>
      <c r="G11" s="10" t="s">
        <v>159</v>
      </c>
      <c r="H11" s="18">
        <v>12.5375921229891</v>
      </c>
      <c r="I11" s="10" t="s">
        <v>180</v>
      </c>
      <c r="J11" s="18">
        <v>13.9781136931385</v>
      </c>
      <c r="K11" s="10" t="s">
        <v>180</v>
      </c>
      <c r="L11" s="18">
        <v>13.5848063724056</v>
      </c>
      <c r="M11" s="10" t="s">
        <v>159</v>
      </c>
      <c r="N11" s="18">
        <v>12.323349019193101</v>
      </c>
      <c r="O11" s="10" t="s">
        <v>159</v>
      </c>
      <c r="P11" s="18">
        <v>24.479572051111401</v>
      </c>
      <c r="Q11" s="10" t="s">
        <v>159</v>
      </c>
      <c r="R11" s="18">
        <v>13.282859467980799</v>
      </c>
      <c r="S11" s="10" t="s">
        <v>180</v>
      </c>
    </row>
    <row r="12" spans="1:19" x14ac:dyDescent="0.2">
      <c r="A12" s="12" t="s">
        <v>175</v>
      </c>
      <c r="B12" s="18">
        <v>10.208349879543601</v>
      </c>
      <c r="C12" s="10" t="s">
        <v>159</v>
      </c>
      <c r="D12" s="18">
        <v>11.8854452979808</v>
      </c>
      <c r="E12" s="10" t="s">
        <v>180</v>
      </c>
      <c r="F12" s="18">
        <v>26.182542238880298</v>
      </c>
      <c r="G12" s="10" t="s">
        <v>159</v>
      </c>
      <c r="H12" s="18">
        <v>11.4002595464486</v>
      </c>
      <c r="I12" s="10" t="s">
        <v>180</v>
      </c>
      <c r="J12" s="18">
        <v>13.2065814575273</v>
      </c>
      <c r="K12" s="10" t="s">
        <v>180</v>
      </c>
      <c r="L12" s="18">
        <v>12.578773120983</v>
      </c>
      <c r="M12" s="10" t="s">
        <v>159</v>
      </c>
      <c r="N12" s="18">
        <v>12.4297520026826</v>
      </c>
      <c r="O12" s="10" t="s">
        <v>159</v>
      </c>
      <c r="P12" s="18">
        <v>25.1348713020631</v>
      </c>
      <c r="Q12" s="10" t="s">
        <v>159</v>
      </c>
      <c r="R12" s="18">
        <v>12.8095503831348</v>
      </c>
      <c r="S12" s="10" t="s">
        <v>180</v>
      </c>
    </row>
    <row r="13" spans="1:19" x14ac:dyDescent="0.2">
      <c r="A13" s="12" t="s">
        <v>176</v>
      </c>
      <c r="B13" s="18">
        <v>9.6149855608777592</v>
      </c>
      <c r="C13" s="10" t="s">
        <v>159</v>
      </c>
      <c r="D13" s="18">
        <v>12.338467684937999</v>
      </c>
      <c r="E13" s="10" t="s">
        <v>180</v>
      </c>
      <c r="F13" s="18">
        <v>37.808817359035999</v>
      </c>
      <c r="G13" s="10" t="s">
        <v>159</v>
      </c>
      <c r="H13" s="18">
        <v>11.1140265696094</v>
      </c>
      <c r="I13" s="10" t="s">
        <v>180</v>
      </c>
      <c r="J13" s="18">
        <v>11.0025117154218</v>
      </c>
      <c r="K13" s="10" t="s">
        <v>180</v>
      </c>
      <c r="L13" s="18">
        <v>10.7227085093973</v>
      </c>
      <c r="M13" s="10" t="s">
        <v>159</v>
      </c>
      <c r="N13" s="18">
        <v>12.6292175490349</v>
      </c>
      <c r="O13" s="10" t="s">
        <v>159</v>
      </c>
      <c r="P13" s="18">
        <v>25.530411023996201</v>
      </c>
      <c r="Q13" s="10" t="s">
        <v>159</v>
      </c>
      <c r="R13" s="18">
        <v>13.0449256120153</v>
      </c>
      <c r="S13" s="10" t="s">
        <v>180</v>
      </c>
    </row>
    <row r="14" spans="1:19" x14ac:dyDescent="0.2">
      <c r="A14" s="12" t="s">
        <v>177</v>
      </c>
      <c r="B14" s="18">
        <v>9.2348937925345407</v>
      </c>
      <c r="C14" s="10" t="s">
        <v>180</v>
      </c>
      <c r="D14" s="18">
        <v>12.3372290741878</v>
      </c>
      <c r="E14" s="10" t="s">
        <v>180</v>
      </c>
      <c r="F14" s="18">
        <v>41.3922003234889</v>
      </c>
      <c r="G14" s="10" t="s">
        <v>159</v>
      </c>
      <c r="H14" s="18">
        <v>10.916993920007499</v>
      </c>
      <c r="I14" s="10" t="s">
        <v>180</v>
      </c>
      <c r="J14" s="18">
        <v>10.5492512987674</v>
      </c>
      <c r="K14" s="10" t="s">
        <v>180</v>
      </c>
      <c r="L14" s="18">
        <v>9.6202784107907195</v>
      </c>
      <c r="M14" s="10" t="s">
        <v>159</v>
      </c>
      <c r="N14" s="18">
        <v>13.6358496681343</v>
      </c>
      <c r="O14" s="10" t="s">
        <v>159</v>
      </c>
      <c r="P14" s="18">
        <v>27.550328655603</v>
      </c>
      <c r="Q14" s="10" t="s">
        <v>159</v>
      </c>
      <c r="R14" s="18">
        <v>13.386394746191</v>
      </c>
      <c r="S14" s="10" t="s">
        <v>180</v>
      </c>
    </row>
    <row r="15" spans="1:19" x14ac:dyDescent="0.2">
      <c r="A15" s="12" t="s">
        <v>181</v>
      </c>
      <c r="B15" s="18">
        <v>9.6591624685138608</v>
      </c>
      <c r="C15" s="10" t="s">
        <v>180</v>
      </c>
      <c r="D15" s="18">
        <v>12.0951318609912</v>
      </c>
      <c r="E15" s="10" t="s">
        <v>159</v>
      </c>
      <c r="F15" s="18">
        <v>42.474910132827603</v>
      </c>
      <c r="G15" s="10" t="s">
        <v>159</v>
      </c>
      <c r="H15" s="18">
        <v>10.5079880599751</v>
      </c>
      <c r="I15" s="10" t="s">
        <v>180</v>
      </c>
      <c r="J15" s="18">
        <v>10.4144249553399</v>
      </c>
      <c r="K15" s="10" t="s">
        <v>180</v>
      </c>
      <c r="L15" s="18">
        <v>8.8914209585246997</v>
      </c>
      <c r="M15" s="10" t="s">
        <v>159</v>
      </c>
      <c r="N15" s="18">
        <v>14.397507941765401</v>
      </c>
      <c r="O15" s="10" t="s">
        <v>159</v>
      </c>
      <c r="P15" s="18">
        <v>27.2400897531788</v>
      </c>
      <c r="Q15" s="10" t="s">
        <v>159</v>
      </c>
      <c r="R15" s="18">
        <v>13.400543207873501</v>
      </c>
      <c r="S15" s="10" t="s">
        <v>180</v>
      </c>
    </row>
    <row r="16" spans="1:19" x14ac:dyDescent="0.2">
      <c r="A16" s="12" t="s">
        <v>182</v>
      </c>
      <c r="B16" s="18">
        <v>10.178025752457099</v>
      </c>
      <c r="C16" s="10" t="s">
        <v>180</v>
      </c>
      <c r="D16" s="18">
        <v>12.4898369081903</v>
      </c>
      <c r="E16" s="10" t="s">
        <v>159</v>
      </c>
      <c r="F16" s="18">
        <v>39.515178659931202</v>
      </c>
      <c r="G16" s="10" t="s">
        <v>159</v>
      </c>
      <c r="H16" s="18">
        <v>10.473394423727701</v>
      </c>
      <c r="I16" s="10" t="s">
        <v>180</v>
      </c>
      <c r="J16" s="18">
        <v>10.7009013086361</v>
      </c>
      <c r="K16" s="10" t="s">
        <v>180</v>
      </c>
      <c r="L16" s="18">
        <v>9.3078119135703208</v>
      </c>
      <c r="M16" s="10" t="s">
        <v>159</v>
      </c>
      <c r="N16" s="18">
        <v>14.565305930564501</v>
      </c>
      <c r="O16" s="10" t="s">
        <v>159</v>
      </c>
      <c r="P16" s="18">
        <v>28.635944864655801</v>
      </c>
      <c r="Q16" s="10" t="s">
        <v>159</v>
      </c>
      <c r="R16" s="18">
        <v>13.6473850230889</v>
      </c>
      <c r="S16" s="10" t="s">
        <v>180</v>
      </c>
    </row>
    <row r="17" spans="1:19" x14ac:dyDescent="0.2">
      <c r="A17" s="12" t="s">
        <v>183</v>
      </c>
      <c r="B17" s="18">
        <v>10.5171332769948</v>
      </c>
      <c r="C17" s="10" t="s">
        <v>180</v>
      </c>
      <c r="D17" s="18">
        <v>11.947440728606001</v>
      </c>
      <c r="E17" s="10" t="s">
        <v>159</v>
      </c>
      <c r="F17" s="18">
        <v>41.704440359895301</v>
      </c>
      <c r="G17" s="10" t="s">
        <v>159</v>
      </c>
      <c r="H17" s="18">
        <v>10.1992864079845</v>
      </c>
      <c r="I17" s="10" t="s">
        <v>180</v>
      </c>
      <c r="J17" s="18">
        <v>9.9140329642005902</v>
      </c>
      <c r="K17" s="10" t="s">
        <v>180</v>
      </c>
      <c r="L17" s="18">
        <v>17.1316528046546</v>
      </c>
      <c r="M17" s="10" t="s">
        <v>159</v>
      </c>
      <c r="N17" s="18">
        <v>14.103279423522199</v>
      </c>
      <c r="O17" s="10" t="s">
        <v>159</v>
      </c>
      <c r="P17" s="18">
        <v>28.624209429831701</v>
      </c>
      <c r="Q17" s="10" t="s">
        <v>159</v>
      </c>
      <c r="R17" s="18">
        <v>13.482818397293199</v>
      </c>
      <c r="S17" s="10" t="s">
        <v>180</v>
      </c>
    </row>
    <row r="18" spans="1:19" x14ac:dyDescent="0.2">
      <c r="A18" s="12" t="s">
        <v>184</v>
      </c>
      <c r="B18" s="18">
        <v>11.032210600390201</v>
      </c>
      <c r="C18" s="10" t="s">
        <v>180</v>
      </c>
      <c r="D18" s="18">
        <v>11.8010386048407</v>
      </c>
      <c r="E18" s="10" t="s">
        <v>159</v>
      </c>
      <c r="F18" s="18">
        <v>50.998539174502</v>
      </c>
      <c r="G18" s="10" t="s">
        <v>159</v>
      </c>
      <c r="H18" s="18">
        <v>11.3168019622173</v>
      </c>
      <c r="I18" s="10" t="s">
        <v>180</v>
      </c>
      <c r="J18" s="18">
        <v>10.0341317074187</v>
      </c>
      <c r="K18" s="10" t="s">
        <v>180</v>
      </c>
      <c r="L18" s="18">
        <v>19.199052334752398</v>
      </c>
      <c r="M18" s="10" t="s">
        <v>159</v>
      </c>
      <c r="N18" s="18">
        <v>14.5687447407234</v>
      </c>
      <c r="O18" s="10" t="s">
        <v>159</v>
      </c>
      <c r="P18" s="18">
        <v>26.5883238931881</v>
      </c>
      <c r="Q18" s="10" t="s">
        <v>159</v>
      </c>
      <c r="R18" s="18">
        <v>14.1060393388492</v>
      </c>
      <c r="S18" s="10" t="s">
        <v>180</v>
      </c>
    </row>
    <row r="19" spans="1:19" x14ac:dyDescent="0.2">
      <c r="A19" s="12" t="s">
        <v>185</v>
      </c>
      <c r="B19" s="18">
        <v>11.2654339972361</v>
      </c>
      <c r="C19" s="10" t="s">
        <v>180</v>
      </c>
      <c r="D19" s="18">
        <v>12.3133467712897</v>
      </c>
      <c r="E19" s="10" t="s">
        <v>159</v>
      </c>
      <c r="F19" s="18">
        <v>52.792969833636597</v>
      </c>
      <c r="G19" s="10" t="s">
        <v>159</v>
      </c>
      <c r="H19" s="18">
        <v>10.712014733013699</v>
      </c>
      <c r="I19" s="10" t="s">
        <v>180</v>
      </c>
      <c r="J19" s="18">
        <v>9.1810716647330999</v>
      </c>
      <c r="K19" s="10" t="s">
        <v>180</v>
      </c>
      <c r="L19" s="18">
        <v>21.653620188471901</v>
      </c>
      <c r="M19" s="10" t="s">
        <v>159</v>
      </c>
      <c r="N19" s="18">
        <v>14.2893890898627</v>
      </c>
      <c r="O19" s="10" t="s">
        <v>180</v>
      </c>
      <c r="P19" s="18">
        <v>25.868050048051401</v>
      </c>
      <c r="Q19" s="10" t="s">
        <v>159</v>
      </c>
      <c r="R19" s="18">
        <v>14.3341053774187</v>
      </c>
      <c r="S19" s="10" t="s">
        <v>180</v>
      </c>
    </row>
    <row r="20" spans="1:19" x14ac:dyDescent="0.2">
      <c r="A20" s="12" t="s">
        <v>187</v>
      </c>
      <c r="B20" s="18">
        <v>11.4831985742503</v>
      </c>
      <c r="C20" s="10" t="s">
        <v>180</v>
      </c>
      <c r="D20" s="18">
        <v>12.665253593728099</v>
      </c>
      <c r="E20" s="10" t="s">
        <v>159</v>
      </c>
      <c r="F20" s="18">
        <v>56.051869420581099</v>
      </c>
      <c r="G20" s="10" t="s">
        <v>159</v>
      </c>
      <c r="H20" s="18">
        <v>11.035729951855901</v>
      </c>
      <c r="I20" s="10" t="s">
        <v>180</v>
      </c>
      <c r="J20" s="18">
        <v>10.683641572407399</v>
      </c>
      <c r="K20" s="10" t="s">
        <v>180</v>
      </c>
      <c r="L20" s="18">
        <v>25.576784153654199</v>
      </c>
      <c r="M20" s="10" t="s">
        <v>159</v>
      </c>
      <c r="N20" s="18">
        <v>14.3917080891153</v>
      </c>
      <c r="O20" s="10" t="s">
        <v>159</v>
      </c>
      <c r="P20" s="18">
        <v>24.683166509396202</v>
      </c>
      <c r="Q20" s="10" t="s">
        <v>159</v>
      </c>
      <c r="R20" s="18">
        <v>14.8526739662962</v>
      </c>
      <c r="S20" s="10" t="s">
        <v>180</v>
      </c>
    </row>
    <row r="21" spans="1:19" x14ac:dyDescent="0.2">
      <c r="A21" s="12" t="s">
        <v>188</v>
      </c>
      <c r="B21" s="18">
        <v>11.221718339766699</v>
      </c>
      <c r="C21" s="10" t="s">
        <v>180</v>
      </c>
      <c r="D21" s="18">
        <v>14.1172531984058</v>
      </c>
      <c r="E21" s="10" t="s">
        <v>159</v>
      </c>
      <c r="F21" s="18">
        <v>61.961290385163998</v>
      </c>
      <c r="G21" s="10" t="s">
        <v>159</v>
      </c>
      <c r="H21" s="18">
        <v>11.3697830038105</v>
      </c>
      <c r="I21" s="10" t="s">
        <v>180</v>
      </c>
      <c r="J21" s="18">
        <v>12.533396678915</v>
      </c>
      <c r="K21" s="10" t="s">
        <v>180</v>
      </c>
      <c r="L21" s="18">
        <v>24.613550949724502</v>
      </c>
      <c r="M21" s="10" t="s">
        <v>159</v>
      </c>
      <c r="N21" s="18">
        <v>14.8560721967603</v>
      </c>
      <c r="O21" s="10" t="s">
        <v>159</v>
      </c>
      <c r="P21" s="18">
        <v>23.9149136804179</v>
      </c>
      <c r="Q21" s="10" t="s">
        <v>159</v>
      </c>
      <c r="R21" s="18">
        <v>15.9369195723072</v>
      </c>
      <c r="S21" s="10" t="s">
        <v>180</v>
      </c>
    </row>
    <row r="22" spans="1:19" x14ac:dyDescent="0.2">
      <c r="A22" s="12" t="s">
        <v>189</v>
      </c>
      <c r="B22" s="18">
        <v>10.3150810645457</v>
      </c>
      <c r="C22" s="10" t="s">
        <v>180</v>
      </c>
      <c r="D22" s="18">
        <v>12.987494266274499</v>
      </c>
      <c r="E22" s="10" t="s">
        <v>159</v>
      </c>
      <c r="F22" s="18">
        <v>66.600093752864595</v>
      </c>
      <c r="G22" s="10" t="s">
        <v>159</v>
      </c>
      <c r="H22" s="18">
        <v>11.044003191473299</v>
      </c>
      <c r="I22" s="10" t="s">
        <v>180</v>
      </c>
      <c r="J22" s="18">
        <v>11.859800613389799</v>
      </c>
      <c r="K22" s="10" t="s">
        <v>180</v>
      </c>
      <c r="L22" s="18">
        <v>26.028639861387099</v>
      </c>
      <c r="M22" s="10" t="s">
        <v>159</v>
      </c>
      <c r="N22" s="18">
        <v>14.49717184302</v>
      </c>
      <c r="O22" s="10" t="s">
        <v>180</v>
      </c>
      <c r="P22" s="18">
        <v>25.975906354396699</v>
      </c>
      <c r="Q22" s="10" t="s">
        <v>159</v>
      </c>
      <c r="R22" s="18">
        <v>15.543652360647499</v>
      </c>
      <c r="S22" s="10" t="s">
        <v>180</v>
      </c>
    </row>
    <row r="23" spans="1:19" x14ac:dyDescent="0.2">
      <c r="A23" s="12" t="s">
        <v>190</v>
      </c>
      <c r="B23" s="18">
        <v>10.039534968416501</v>
      </c>
      <c r="C23" s="10" t="s">
        <v>180</v>
      </c>
      <c r="D23" s="18">
        <v>13.310728037802701</v>
      </c>
      <c r="E23" s="10" t="s">
        <v>159</v>
      </c>
      <c r="F23" s="18">
        <v>71.011625563514002</v>
      </c>
      <c r="G23" s="10" t="s">
        <v>159</v>
      </c>
      <c r="H23" s="18">
        <v>10.8200174895809</v>
      </c>
      <c r="I23" s="10" t="s">
        <v>180</v>
      </c>
      <c r="J23" s="18">
        <v>11.938075759659</v>
      </c>
      <c r="K23" s="10" t="s">
        <v>180</v>
      </c>
      <c r="L23" s="18">
        <v>25.774449164896499</v>
      </c>
      <c r="M23" s="10" t="s">
        <v>159</v>
      </c>
      <c r="N23" s="18">
        <v>14.0254635948365</v>
      </c>
      <c r="O23" s="10" t="s">
        <v>180</v>
      </c>
      <c r="P23" s="18">
        <v>24.3915244976906</v>
      </c>
      <c r="Q23" s="10" t="s">
        <v>159</v>
      </c>
      <c r="R23" s="18">
        <v>15.848900343348401</v>
      </c>
      <c r="S23" s="10" t="s">
        <v>180</v>
      </c>
    </row>
    <row r="24" spans="1:19" x14ac:dyDescent="0.2">
      <c r="A24" s="12" t="s">
        <v>191</v>
      </c>
      <c r="B24" s="18">
        <v>9.9086967945349507</v>
      </c>
      <c r="C24" s="10" t="s">
        <v>180</v>
      </c>
      <c r="D24" s="18">
        <v>13.319120978479001</v>
      </c>
      <c r="E24" s="10" t="s">
        <v>159</v>
      </c>
      <c r="F24" s="18">
        <v>74.483345942724796</v>
      </c>
      <c r="G24" s="10" t="s">
        <v>159</v>
      </c>
      <c r="H24" s="18">
        <v>10.618417967069499</v>
      </c>
      <c r="I24" s="10" t="s">
        <v>180</v>
      </c>
      <c r="J24" s="18">
        <v>9.64296529238778</v>
      </c>
      <c r="K24" s="10" t="s">
        <v>180</v>
      </c>
      <c r="L24" s="18">
        <v>12.856629985171301</v>
      </c>
      <c r="M24" s="10" t="s">
        <v>159</v>
      </c>
      <c r="N24" s="18">
        <v>14.480601566373201</v>
      </c>
      <c r="O24" s="10" t="s">
        <v>180</v>
      </c>
      <c r="P24" s="18">
        <v>25.493721607244499</v>
      </c>
      <c r="Q24" s="10" t="s">
        <v>159</v>
      </c>
      <c r="R24" s="18">
        <v>16.100472575628999</v>
      </c>
      <c r="S24" s="10" t="s">
        <v>180</v>
      </c>
    </row>
    <row r="25" spans="1:19" x14ac:dyDescent="0.2">
      <c r="A25" s="12" t="s">
        <v>192</v>
      </c>
      <c r="B25" s="18">
        <v>9.8122039660540601</v>
      </c>
      <c r="C25" s="10" t="s">
        <v>180</v>
      </c>
      <c r="D25" s="18">
        <v>13.513598846179301</v>
      </c>
      <c r="E25" s="10" t="s">
        <v>159</v>
      </c>
      <c r="F25" s="18">
        <v>76.225603265805404</v>
      </c>
      <c r="G25" s="10" t="s">
        <v>159</v>
      </c>
      <c r="H25" s="18">
        <v>10.4727792263457</v>
      </c>
      <c r="I25" s="10" t="s">
        <v>180</v>
      </c>
      <c r="J25" s="18">
        <v>10.7765933675407</v>
      </c>
      <c r="K25" s="10" t="s">
        <v>180</v>
      </c>
      <c r="L25" s="18">
        <v>14.1119523634485</v>
      </c>
      <c r="M25" s="10" t="s">
        <v>159</v>
      </c>
      <c r="N25" s="18">
        <v>14.6640367574877</v>
      </c>
      <c r="O25" s="10" t="s">
        <v>180</v>
      </c>
      <c r="P25" s="18">
        <v>23.518151784609501</v>
      </c>
      <c r="Q25" s="10" t="s">
        <v>159</v>
      </c>
      <c r="R25" s="18">
        <v>16.603270142074901</v>
      </c>
      <c r="S25" s="10" t="s">
        <v>180</v>
      </c>
    </row>
    <row r="26" spans="1:19" x14ac:dyDescent="0.2">
      <c r="A26" s="12" t="s">
        <v>193</v>
      </c>
      <c r="B26" s="18">
        <v>9.7102141895121008</v>
      </c>
      <c r="C26" s="10" t="s">
        <v>180</v>
      </c>
      <c r="D26" s="18">
        <v>12.9106615697983</v>
      </c>
      <c r="E26" s="10" t="s">
        <v>159</v>
      </c>
      <c r="F26" s="18">
        <v>79.363574187273699</v>
      </c>
      <c r="G26" s="10" t="s">
        <v>159</v>
      </c>
      <c r="H26" s="18">
        <v>9.6361190302489099</v>
      </c>
      <c r="I26" s="10" t="s">
        <v>180</v>
      </c>
      <c r="J26" s="18">
        <v>10.6999779621691</v>
      </c>
      <c r="K26" s="10" t="s">
        <v>180</v>
      </c>
      <c r="L26" s="18">
        <v>14.5029857859451</v>
      </c>
      <c r="M26" s="10" t="s">
        <v>159</v>
      </c>
      <c r="N26" s="18">
        <v>13.947120794824</v>
      </c>
      <c r="O26" s="10" t="s">
        <v>180</v>
      </c>
      <c r="P26" s="18">
        <v>22.405595629302201</v>
      </c>
      <c r="Q26" s="10" t="s">
        <v>159</v>
      </c>
      <c r="R26" s="18">
        <v>16.596521987466801</v>
      </c>
      <c r="S26" s="10" t="s">
        <v>180</v>
      </c>
    </row>
    <row r="27" spans="1:19" x14ac:dyDescent="0.2">
      <c r="A27" s="12" t="s">
        <v>195</v>
      </c>
      <c r="B27" s="18">
        <v>8.5093018052902405</v>
      </c>
      <c r="C27" s="10" t="s">
        <v>180</v>
      </c>
      <c r="D27" s="18">
        <v>12.259696702684399</v>
      </c>
      <c r="E27" s="10" t="s">
        <v>180</v>
      </c>
      <c r="F27" s="18">
        <v>82.992656885830897</v>
      </c>
      <c r="G27" s="10" t="s">
        <v>159</v>
      </c>
      <c r="H27" s="18">
        <v>9.0132089357807104</v>
      </c>
      <c r="I27" s="10" t="s">
        <v>180</v>
      </c>
      <c r="J27" s="18">
        <v>10.1541719879521</v>
      </c>
      <c r="K27" s="10" t="s">
        <v>180</v>
      </c>
      <c r="L27" s="18">
        <v>14.926379003695001</v>
      </c>
      <c r="M27" s="10" t="s">
        <v>159</v>
      </c>
      <c r="N27" s="18">
        <v>13.378359044575401</v>
      </c>
      <c r="O27" s="10" t="s">
        <v>180</v>
      </c>
      <c r="P27" s="18">
        <v>22.8408674012002</v>
      </c>
      <c r="Q27" s="10" t="s">
        <v>159</v>
      </c>
      <c r="R27" s="18">
        <v>16.885785026413</v>
      </c>
      <c r="S27" s="10" t="s">
        <v>180</v>
      </c>
    </row>
    <row r="28" spans="1:19" x14ac:dyDescent="0.2">
      <c r="A28" s="12" t="s">
        <v>196</v>
      </c>
      <c r="B28" s="18">
        <v>7.24854741817943</v>
      </c>
      <c r="C28" s="10" t="s">
        <v>180</v>
      </c>
      <c r="D28" s="18">
        <v>11.8393469787201</v>
      </c>
      <c r="E28" s="10" t="s">
        <v>180</v>
      </c>
      <c r="F28" s="18">
        <v>86.739173895074501</v>
      </c>
      <c r="G28" s="10" t="s">
        <v>159</v>
      </c>
      <c r="H28" s="18">
        <v>8.8688307614086597</v>
      </c>
      <c r="I28" s="10" t="s">
        <v>180</v>
      </c>
      <c r="J28" s="18">
        <v>10.9455609704826</v>
      </c>
      <c r="K28" s="10" t="s">
        <v>180</v>
      </c>
      <c r="L28" s="18">
        <v>14.274167037512001</v>
      </c>
      <c r="M28" s="10" t="s">
        <v>159</v>
      </c>
      <c r="N28" s="18">
        <v>14.3608995708667</v>
      </c>
      <c r="O28" s="10" t="s">
        <v>180</v>
      </c>
      <c r="P28" s="18">
        <v>24.555435913483301</v>
      </c>
      <c r="Q28" s="10" t="s">
        <v>159</v>
      </c>
      <c r="R28" s="18">
        <v>18.4700700113798</v>
      </c>
      <c r="S28" s="10" t="s">
        <v>180</v>
      </c>
    </row>
    <row r="29" spans="1:19" x14ac:dyDescent="0.2">
      <c r="A29" s="12" t="s">
        <v>198</v>
      </c>
      <c r="B29" s="18">
        <v>6.6168592480261097</v>
      </c>
      <c r="C29" s="10" t="s">
        <v>180</v>
      </c>
      <c r="D29" s="18">
        <v>11.9588317895542</v>
      </c>
      <c r="E29" s="10" t="s">
        <v>180</v>
      </c>
      <c r="F29" s="18">
        <v>88.588235034151097</v>
      </c>
      <c r="G29" s="10" t="s">
        <v>179</v>
      </c>
      <c r="H29" s="18">
        <v>8.4095535254935694</v>
      </c>
      <c r="I29" s="10" t="s">
        <v>180</v>
      </c>
      <c r="J29" s="18">
        <v>17.865564742773699</v>
      </c>
      <c r="K29" s="10" t="s">
        <v>186</v>
      </c>
      <c r="L29" s="18">
        <v>15.1246385326475</v>
      </c>
      <c r="M29" s="10" t="s">
        <v>159</v>
      </c>
      <c r="N29" s="18">
        <v>13.866271155441201</v>
      </c>
      <c r="O29" s="10" t="s">
        <v>180</v>
      </c>
      <c r="P29" s="18">
        <v>25.777534013527401</v>
      </c>
      <c r="Q29" s="10" t="s">
        <v>159</v>
      </c>
      <c r="R29" s="18">
        <v>19.745595303077899</v>
      </c>
      <c r="S29" s="10" t="s">
        <v>180</v>
      </c>
    </row>
    <row r="30" spans="1:19" x14ac:dyDescent="0.2">
      <c r="A30" s="12" t="s">
        <v>199</v>
      </c>
      <c r="B30" s="18">
        <v>6.6740120290181304</v>
      </c>
      <c r="C30" s="10" t="s">
        <v>180</v>
      </c>
      <c r="D30" s="18">
        <v>11.672260697067999</v>
      </c>
      <c r="E30" s="10" t="s">
        <v>180</v>
      </c>
      <c r="F30" s="18">
        <v>89.143136771047295</v>
      </c>
      <c r="G30" s="10" t="s">
        <v>159</v>
      </c>
      <c r="H30" s="18">
        <v>7.6467161087287199</v>
      </c>
      <c r="I30" s="10" t="s">
        <v>180</v>
      </c>
      <c r="J30" s="18">
        <v>19.525843457110199</v>
      </c>
      <c r="K30" s="10" t="s">
        <v>159</v>
      </c>
      <c r="L30" s="18">
        <v>13.7522296096849</v>
      </c>
      <c r="M30" s="10" t="s">
        <v>159</v>
      </c>
      <c r="N30" s="18">
        <v>13.520698604649301</v>
      </c>
      <c r="O30" s="10" t="s">
        <v>429</v>
      </c>
      <c r="P30" s="18">
        <v>24.379499832122701</v>
      </c>
      <c r="Q30" s="10" t="s">
        <v>159</v>
      </c>
      <c r="R30" s="18">
        <v>19.6625712674753</v>
      </c>
      <c r="S30" s="10" t="s">
        <v>180</v>
      </c>
    </row>
    <row r="31" spans="1:19" x14ac:dyDescent="0.2">
      <c r="A31" s="12" t="s">
        <v>200</v>
      </c>
      <c r="B31" s="18">
        <v>28.750511555775699</v>
      </c>
      <c r="C31" s="10" t="s">
        <v>159</v>
      </c>
      <c r="D31" s="18">
        <v>22.188024461547201</v>
      </c>
      <c r="E31" s="10" t="s">
        <v>197</v>
      </c>
      <c r="F31" s="18">
        <v>9.5156318953363499</v>
      </c>
      <c r="G31" s="10" t="s">
        <v>226</v>
      </c>
      <c r="H31" s="18">
        <v>21.022899024874601</v>
      </c>
      <c r="I31" s="10" t="s">
        <v>159</v>
      </c>
      <c r="J31" s="18">
        <v>22.571317765479801</v>
      </c>
      <c r="K31" s="10" t="s">
        <v>159</v>
      </c>
      <c r="L31" s="18">
        <v>14.4843654378252</v>
      </c>
      <c r="M31" s="10" t="s">
        <v>159</v>
      </c>
      <c r="N31" s="18">
        <v>15.5744894920294</v>
      </c>
      <c r="O31" s="10" t="s">
        <v>252</v>
      </c>
      <c r="P31" s="18">
        <v>39.050855182514198</v>
      </c>
      <c r="Q31" s="10" t="s">
        <v>159</v>
      </c>
      <c r="R31" s="18">
        <v>21.499060142321198</v>
      </c>
      <c r="S31" s="10" t="s">
        <v>159</v>
      </c>
    </row>
    <row r="32" spans="1:19" x14ac:dyDescent="0.2">
      <c r="A32" s="15" t="s">
        <v>201</v>
      </c>
      <c r="B32" s="19">
        <v>27.964537843298402</v>
      </c>
      <c r="C32" s="14" t="s">
        <v>159</v>
      </c>
      <c r="D32" s="19">
        <v>24.601443390836401</v>
      </c>
      <c r="E32" s="14" t="s">
        <v>253</v>
      </c>
      <c r="F32" s="19">
        <v>21.5185397852416</v>
      </c>
      <c r="G32" s="14" t="s">
        <v>159</v>
      </c>
      <c r="H32" s="19">
        <v>19.062964622553</v>
      </c>
      <c r="I32" s="14" t="s">
        <v>159</v>
      </c>
      <c r="J32" s="19">
        <v>22.108032132281998</v>
      </c>
      <c r="K32" s="14" t="s">
        <v>159</v>
      </c>
      <c r="L32" s="19">
        <v>25.107646561924799</v>
      </c>
      <c r="M32" s="14" t="s">
        <v>254</v>
      </c>
      <c r="N32" s="19">
        <v>21.534395193560101</v>
      </c>
      <c r="O32" s="14" t="s">
        <v>255</v>
      </c>
      <c r="P32" s="19">
        <v>43.762122219288102</v>
      </c>
      <c r="Q32" s="14" t="s">
        <v>159</v>
      </c>
      <c r="R32" s="19">
        <v>24.190204210885099</v>
      </c>
      <c r="S32" s="14" t="s">
        <v>159</v>
      </c>
    </row>
    <row r="34" spans="1:2" x14ac:dyDescent="0.2">
      <c r="A34" s="16" t="s">
        <v>202</v>
      </c>
      <c r="B34" s="16" t="s">
        <v>215</v>
      </c>
    </row>
    <row r="36" spans="1:2" x14ac:dyDescent="0.2">
      <c r="B36" s="16" t="s">
        <v>415</v>
      </c>
    </row>
    <row r="37" spans="1:2" x14ac:dyDescent="0.2">
      <c r="B37" s="16" t="s">
        <v>430</v>
      </c>
    </row>
    <row r="38" spans="1:2" x14ac:dyDescent="0.2">
      <c r="B38" s="16" t="s">
        <v>431</v>
      </c>
    </row>
    <row r="39" spans="1:2" x14ac:dyDescent="0.2">
      <c r="B39" s="16" t="s">
        <v>432</v>
      </c>
    </row>
    <row r="40" spans="1:2" x14ac:dyDescent="0.2">
      <c r="B40" s="16" t="s">
        <v>433</v>
      </c>
    </row>
    <row r="41" spans="1:2" x14ac:dyDescent="0.2">
      <c r="B41" s="16" t="s">
        <v>419</v>
      </c>
    </row>
    <row r="42" spans="1:2" x14ac:dyDescent="0.2">
      <c r="B42" s="16" t="s">
        <v>434</v>
      </c>
    </row>
    <row r="43" spans="1:2" x14ac:dyDescent="0.2">
      <c r="B43" s="16" t="s">
        <v>435</v>
      </c>
    </row>
    <row r="44" spans="1:2" x14ac:dyDescent="0.2">
      <c r="B44" s="16" t="s">
        <v>436</v>
      </c>
    </row>
    <row r="45" spans="1:2" x14ac:dyDescent="0.2">
      <c r="B45" s="16" t="s">
        <v>437</v>
      </c>
    </row>
    <row r="47" spans="1:2" x14ac:dyDescent="0.2">
      <c r="B47" s="16" t="s">
        <v>208</v>
      </c>
    </row>
    <row r="50" spans="1:1" x14ac:dyDescent="0.2">
      <c r="A50" s="17" t="str">
        <f>HYPERLINK("#'WAGERING 9'!A2", "&lt;&lt;&lt; Previous table")</f>
        <v>&lt;&lt;&lt; Previous table</v>
      </c>
    </row>
    <row r="51" spans="1:1" x14ac:dyDescent="0.2">
      <c r="A51" s="17" t="str">
        <f>HYPERLINK("#'WAGERING 11'!A2", "&gt;&gt;&gt; Next table")</f>
        <v>&gt;&gt;&gt; Next table</v>
      </c>
    </row>
  </sheetData>
  <mergeCells count="12">
    <mergeCell ref="A2:S2"/>
    <mergeCell ref="A3:S3"/>
    <mergeCell ref="A6:S6"/>
    <mergeCell ref="B5:C5"/>
    <mergeCell ref="D5:E5"/>
    <mergeCell ref="F5:G5"/>
    <mergeCell ref="H5:I5"/>
    <mergeCell ref="J5:K5"/>
    <mergeCell ref="L5:M5"/>
    <mergeCell ref="N5:O5"/>
    <mergeCell ref="P5:Q5"/>
    <mergeCell ref="R5:S5"/>
  </mergeCells>
  <pageMargins left="0.7" right="0.7" top="0.75" bottom="0.75" header="0.3" footer="0.3"/>
  <pageSetup paperSize="9" orientation="portrait" horizontalDpi="300" verticalDpi="300"/>
</worksheet>
</file>

<file path=xl/worksheets/sheet1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500-000000000000}">
  <dimension ref="A1:S54"/>
  <sheetViews>
    <sheetView workbookViewId="0"/>
  </sheetViews>
  <sheetFormatPr defaultColWidth="11.42578125" defaultRowHeight="12.75" x14ac:dyDescent="0.2"/>
  <cols>
    <col min="1" max="2" width="12.7109375" customWidth="1"/>
    <col min="3" max="3" width="4.42578125" customWidth="1"/>
    <col min="4" max="4" width="12.7109375" customWidth="1"/>
    <col min="5" max="5" width="4.42578125" customWidth="1"/>
    <col min="6" max="6" width="12.7109375" customWidth="1"/>
    <col min="7" max="7" width="4.42578125" customWidth="1"/>
    <col min="8" max="8" width="12.7109375" customWidth="1"/>
    <col min="9" max="9" width="4.42578125" customWidth="1"/>
    <col min="10" max="10" width="12.7109375" customWidth="1"/>
    <col min="11" max="11" width="4.42578125" customWidth="1"/>
    <col min="12" max="12" width="12.7109375" customWidth="1"/>
    <col min="13" max="13" width="4.42578125" customWidth="1"/>
    <col min="14" max="14" width="12.7109375" customWidth="1"/>
    <col min="15" max="15" width="4.42578125" customWidth="1"/>
    <col min="16" max="16" width="12.7109375" customWidth="1"/>
    <col min="17" max="17" width="4.42578125" customWidth="1"/>
    <col min="18" max="18" width="12.7109375" customWidth="1"/>
    <col min="19" max="19" width="4.42578125" customWidth="1"/>
  </cols>
  <sheetData>
    <row r="1" spans="1:19" x14ac:dyDescent="0.2">
      <c r="A1" s="8" t="str">
        <f>HYPERLINK("#'INDEX'!B121", "Link to index")</f>
        <v>Link to index</v>
      </c>
    </row>
    <row r="2" spans="1:19" ht="15.75" customHeight="1" x14ac:dyDescent="0.2">
      <c r="A2" s="25" t="s">
        <v>443</v>
      </c>
      <c r="B2" s="24"/>
      <c r="C2" s="24"/>
      <c r="D2" s="24"/>
      <c r="E2" s="24"/>
      <c r="F2" s="24"/>
      <c r="G2" s="24"/>
      <c r="H2" s="24"/>
      <c r="I2" s="24"/>
      <c r="J2" s="24"/>
      <c r="K2" s="24"/>
      <c r="L2" s="24"/>
      <c r="M2" s="24"/>
      <c r="N2" s="24"/>
      <c r="O2" s="24"/>
      <c r="P2" s="24"/>
      <c r="Q2" s="24"/>
      <c r="R2" s="24"/>
      <c r="S2" s="24"/>
    </row>
    <row r="3" spans="1:19" ht="15.75" customHeight="1" x14ac:dyDescent="0.2">
      <c r="A3" s="25" t="s">
        <v>139</v>
      </c>
      <c r="B3" s="24"/>
      <c r="C3" s="24"/>
      <c r="D3" s="24"/>
      <c r="E3" s="24"/>
      <c r="F3" s="24"/>
      <c r="G3" s="24"/>
      <c r="H3" s="24"/>
      <c r="I3" s="24"/>
      <c r="J3" s="24"/>
      <c r="K3" s="24"/>
      <c r="L3" s="24"/>
      <c r="M3" s="24"/>
      <c r="N3" s="24"/>
      <c r="O3" s="24"/>
      <c r="P3" s="24"/>
      <c r="Q3" s="24"/>
      <c r="R3" s="24"/>
      <c r="S3" s="24"/>
    </row>
    <row r="4" spans="1:19" ht="15.75" customHeight="1" x14ac:dyDescent="0.2"/>
    <row r="5" spans="1:19" ht="55.5" customHeight="1" x14ac:dyDescent="0.2">
      <c r="A5" s="11" t="s">
        <v>159</v>
      </c>
      <c r="B5" s="27" t="s">
        <v>160</v>
      </c>
      <c r="C5" s="27" t="s">
        <v>159</v>
      </c>
      <c r="D5" s="27" t="s">
        <v>161</v>
      </c>
      <c r="E5" s="27" t="s">
        <v>159</v>
      </c>
      <c r="F5" s="27" t="s">
        <v>162</v>
      </c>
      <c r="G5" s="27" t="s">
        <v>159</v>
      </c>
      <c r="H5" s="27" t="s">
        <v>163</v>
      </c>
      <c r="I5" s="27" t="s">
        <v>159</v>
      </c>
      <c r="J5" s="27" t="s">
        <v>164</v>
      </c>
      <c r="K5" s="27" t="s">
        <v>159</v>
      </c>
      <c r="L5" s="27" t="s">
        <v>165</v>
      </c>
      <c r="M5" s="27" t="s">
        <v>159</v>
      </c>
      <c r="N5" s="27" t="s">
        <v>166</v>
      </c>
      <c r="O5" s="27" t="s">
        <v>159</v>
      </c>
      <c r="P5" s="27" t="s">
        <v>167</v>
      </c>
      <c r="Q5" s="27" t="s">
        <v>159</v>
      </c>
      <c r="R5" s="27" t="s">
        <v>168</v>
      </c>
      <c r="S5" s="27" t="s">
        <v>159</v>
      </c>
    </row>
    <row r="6" spans="1:19" x14ac:dyDescent="0.2">
      <c r="A6" s="26" t="s">
        <v>169</v>
      </c>
      <c r="B6" s="26"/>
      <c r="C6" s="26"/>
      <c r="D6" s="26"/>
      <c r="E6" s="26"/>
      <c r="F6" s="26"/>
      <c r="G6" s="26"/>
      <c r="H6" s="26"/>
      <c r="I6" s="26"/>
      <c r="J6" s="26"/>
      <c r="K6" s="26"/>
      <c r="L6" s="26"/>
      <c r="M6" s="26"/>
      <c r="N6" s="26"/>
      <c r="O6" s="26"/>
      <c r="P6" s="26"/>
      <c r="Q6" s="26"/>
      <c r="R6" s="26"/>
      <c r="S6" s="26"/>
    </row>
    <row r="7" spans="1:19" x14ac:dyDescent="0.2">
      <c r="A7" s="12" t="s">
        <v>170</v>
      </c>
      <c r="B7" s="9">
        <v>6.7480000000000002</v>
      </c>
      <c r="C7" s="10" t="s">
        <v>159</v>
      </c>
      <c r="D7" s="9">
        <v>337.9</v>
      </c>
      <c r="E7" s="10" t="s">
        <v>159</v>
      </c>
      <c r="F7" s="9">
        <v>3.7690000000000001</v>
      </c>
      <c r="G7" s="10" t="s">
        <v>159</v>
      </c>
      <c r="H7" s="9">
        <v>77.912000000000006</v>
      </c>
      <c r="I7" s="10" t="s">
        <v>159</v>
      </c>
      <c r="J7" s="9">
        <v>22.350999999999999</v>
      </c>
      <c r="K7" s="10" t="s">
        <v>180</v>
      </c>
      <c r="L7" s="9">
        <v>11.343</v>
      </c>
      <c r="M7" s="10" t="s">
        <v>159</v>
      </c>
      <c r="N7" s="9">
        <v>122.28</v>
      </c>
      <c r="O7" s="10" t="s">
        <v>159</v>
      </c>
      <c r="P7" s="9">
        <v>44.613999999999997</v>
      </c>
      <c r="Q7" s="10" t="s">
        <v>159</v>
      </c>
      <c r="R7" s="9">
        <v>626.91700000000003</v>
      </c>
      <c r="S7" s="10" t="s">
        <v>180</v>
      </c>
    </row>
    <row r="8" spans="1:19" x14ac:dyDescent="0.2">
      <c r="A8" s="12" t="s">
        <v>171</v>
      </c>
      <c r="B8" s="9">
        <v>3.9830000000000001</v>
      </c>
      <c r="C8" s="10" t="s">
        <v>159</v>
      </c>
      <c r="D8" s="9">
        <v>339.23599999999999</v>
      </c>
      <c r="E8" s="10" t="s">
        <v>159</v>
      </c>
      <c r="F8" s="9">
        <v>3.8879999999999999</v>
      </c>
      <c r="G8" s="10" t="s">
        <v>159</v>
      </c>
      <c r="H8" s="9">
        <v>79.8</v>
      </c>
      <c r="I8" s="10" t="s">
        <v>159</v>
      </c>
      <c r="J8" s="9">
        <v>22.783999999999999</v>
      </c>
      <c r="K8" s="10" t="s">
        <v>180</v>
      </c>
      <c r="L8" s="9">
        <v>10.391999999999999</v>
      </c>
      <c r="M8" s="10" t="s">
        <v>159</v>
      </c>
      <c r="N8" s="9">
        <v>121.51300000000001</v>
      </c>
      <c r="O8" s="10" t="s">
        <v>159</v>
      </c>
      <c r="P8" s="9">
        <v>33.942999999999998</v>
      </c>
      <c r="Q8" s="10" t="s">
        <v>159</v>
      </c>
      <c r="R8" s="9">
        <v>615.53899999999999</v>
      </c>
      <c r="S8" s="10" t="s">
        <v>180</v>
      </c>
    </row>
    <row r="9" spans="1:19" x14ac:dyDescent="0.2">
      <c r="A9" s="12" t="s">
        <v>172</v>
      </c>
      <c r="B9" s="9">
        <v>5.9160000000000004</v>
      </c>
      <c r="C9" s="10" t="s">
        <v>159</v>
      </c>
      <c r="D9" s="9">
        <v>285.42399999999998</v>
      </c>
      <c r="E9" s="10" t="s">
        <v>159</v>
      </c>
      <c r="F9" s="9">
        <v>4.0739999999999998</v>
      </c>
      <c r="G9" s="10" t="s">
        <v>159</v>
      </c>
      <c r="H9" s="9">
        <v>80.099999999999994</v>
      </c>
      <c r="I9" s="10" t="s">
        <v>180</v>
      </c>
      <c r="J9" s="9">
        <v>24.411000000000001</v>
      </c>
      <c r="K9" s="10" t="s">
        <v>180</v>
      </c>
      <c r="L9" s="9">
        <v>9.1989999999999998</v>
      </c>
      <c r="M9" s="10" t="s">
        <v>159</v>
      </c>
      <c r="N9" s="9">
        <v>128.126</v>
      </c>
      <c r="O9" s="10" t="s">
        <v>159</v>
      </c>
      <c r="P9" s="9">
        <v>36.838000000000001</v>
      </c>
      <c r="Q9" s="10" t="s">
        <v>159</v>
      </c>
      <c r="R9" s="9">
        <v>574.08799999999997</v>
      </c>
      <c r="S9" s="10" t="s">
        <v>180</v>
      </c>
    </row>
    <row r="10" spans="1:19" x14ac:dyDescent="0.2">
      <c r="A10" s="12" t="s">
        <v>173</v>
      </c>
      <c r="B10" s="9">
        <v>4.74</v>
      </c>
      <c r="C10" s="10" t="s">
        <v>159</v>
      </c>
      <c r="D10" s="9">
        <v>192.34800000000001</v>
      </c>
      <c r="E10" s="10" t="s">
        <v>159</v>
      </c>
      <c r="F10" s="9">
        <v>5.0609999999999999</v>
      </c>
      <c r="G10" s="10" t="s">
        <v>159</v>
      </c>
      <c r="H10" s="9">
        <v>82</v>
      </c>
      <c r="I10" s="10" t="s">
        <v>180</v>
      </c>
      <c r="J10" s="9">
        <v>23.82</v>
      </c>
      <c r="K10" s="10" t="s">
        <v>180</v>
      </c>
      <c r="L10" s="9">
        <v>8.0540000000000003</v>
      </c>
      <c r="M10" s="10" t="s">
        <v>159</v>
      </c>
      <c r="N10" s="9">
        <v>135.553</v>
      </c>
      <c r="O10" s="10" t="s">
        <v>159</v>
      </c>
      <c r="P10" s="9">
        <v>39.124000000000002</v>
      </c>
      <c r="Q10" s="10" t="s">
        <v>159</v>
      </c>
      <c r="R10" s="9">
        <v>490.7</v>
      </c>
      <c r="S10" s="10" t="s">
        <v>180</v>
      </c>
    </row>
    <row r="11" spans="1:19" x14ac:dyDescent="0.2">
      <c r="A11" s="12" t="s">
        <v>174</v>
      </c>
      <c r="B11" s="9">
        <v>5.1769999999999996</v>
      </c>
      <c r="C11" s="10" t="s">
        <v>180</v>
      </c>
      <c r="D11" s="9">
        <v>193.61099999999999</v>
      </c>
      <c r="E11" s="10" t="s">
        <v>159</v>
      </c>
      <c r="F11" s="9">
        <v>7.5810000000000004</v>
      </c>
      <c r="G11" s="10" t="s">
        <v>159</v>
      </c>
      <c r="H11" s="9">
        <v>50.448</v>
      </c>
      <c r="I11" s="10" t="s">
        <v>180</v>
      </c>
      <c r="J11" s="9">
        <v>24.053000000000001</v>
      </c>
      <c r="K11" s="10" t="s">
        <v>180</v>
      </c>
      <c r="L11" s="9">
        <v>6.3110210000000002</v>
      </c>
      <c r="M11" s="10" t="s">
        <v>159</v>
      </c>
      <c r="N11" s="9">
        <v>138.197</v>
      </c>
      <c r="O11" s="10" t="s">
        <v>159</v>
      </c>
      <c r="P11" s="9">
        <v>40.841000000000001</v>
      </c>
      <c r="Q11" s="10" t="s">
        <v>159</v>
      </c>
      <c r="R11" s="9">
        <v>466.219021</v>
      </c>
      <c r="S11" s="10" t="s">
        <v>180</v>
      </c>
    </row>
    <row r="12" spans="1:19" x14ac:dyDescent="0.2">
      <c r="A12" s="12" t="s">
        <v>175</v>
      </c>
      <c r="B12" s="9">
        <v>2.802</v>
      </c>
      <c r="C12" s="10" t="s">
        <v>180</v>
      </c>
      <c r="D12" s="9">
        <v>138.16800000000001</v>
      </c>
      <c r="E12" s="10" t="s">
        <v>159</v>
      </c>
      <c r="F12" s="9">
        <v>7.4749999999999996</v>
      </c>
      <c r="G12" s="10" t="s">
        <v>159</v>
      </c>
      <c r="H12" s="9">
        <v>26.79</v>
      </c>
      <c r="I12" s="10" t="s">
        <v>180</v>
      </c>
      <c r="J12" s="9">
        <v>15.866</v>
      </c>
      <c r="K12" s="10" t="s">
        <v>180</v>
      </c>
      <c r="L12" s="9">
        <v>0.71020000000000005</v>
      </c>
      <c r="M12" s="10" t="s">
        <v>180</v>
      </c>
      <c r="N12" s="9">
        <v>94.286000000000001</v>
      </c>
      <c r="O12" s="10" t="s">
        <v>159</v>
      </c>
      <c r="P12" s="9">
        <v>42.421999999999997</v>
      </c>
      <c r="Q12" s="10" t="s">
        <v>159</v>
      </c>
      <c r="R12" s="9">
        <v>328.51920000000001</v>
      </c>
      <c r="S12" s="10" t="s">
        <v>180</v>
      </c>
    </row>
    <row r="13" spans="1:19" x14ac:dyDescent="0.2">
      <c r="A13" s="12" t="s">
        <v>176</v>
      </c>
      <c r="B13" s="9">
        <v>2.6930000000000001</v>
      </c>
      <c r="C13" s="10" t="s">
        <v>180</v>
      </c>
      <c r="D13" s="9">
        <v>142.346</v>
      </c>
      <c r="E13" s="10" t="s">
        <v>180</v>
      </c>
      <c r="F13" s="9">
        <v>7.4710000000000001</v>
      </c>
      <c r="G13" s="10" t="s">
        <v>159</v>
      </c>
      <c r="H13" s="9">
        <v>27.306000000000001</v>
      </c>
      <c r="I13" s="10" t="s">
        <v>180</v>
      </c>
      <c r="J13" s="9">
        <v>0.31</v>
      </c>
      <c r="K13" s="10" t="s">
        <v>180</v>
      </c>
      <c r="L13" s="9">
        <v>1.0999999999999999E-2</v>
      </c>
      <c r="M13" s="10" t="s">
        <v>180</v>
      </c>
      <c r="N13" s="9">
        <v>99.418999999999997</v>
      </c>
      <c r="O13" s="10" t="s">
        <v>180</v>
      </c>
      <c r="P13" s="9">
        <v>44.542000000000002</v>
      </c>
      <c r="Q13" s="10" t="s">
        <v>159</v>
      </c>
      <c r="R13" s="9">
        <v>324.09800000000001</v>
      </c>
      <c r="S13" s="10" t="s">
        <v>180</v>
      </c>
    </row>
    <row r="14" spans="1:19" x14ac:dyDescent="0.2">
      <c r="A14" s="12" t="s">
        <v>177</v>
      </c>
      <c r="B14" s="9">
        <v>3.0739999999999998</v>
      </c>
      <c r="C14" s="10" t="s">
        <v>180</v>
      </c>
      <c r="D14" s="9">
        <v>145.673</v>
      </c>
      <c r="E14" s="10" t="s">
        <v>159</v>
      </c>
      <c r="F14" s="9">
        <v>9.0370000000000008</v>
      </c>
      <c r="G14" s="10" t="s">
        <v>159</v>
      </c>
      <c r="H14" s="9">
        <v>28.841999999999999</v>
      </c>
      <c r="I14" s="10" t="s">
        <v>180</v>
      </c>
      <c r="J14" s="9">
        <v>7.2869999999999999</v>
      </c>
      <c r="K14" s="10" t="s">
        <v>180</v>
      </c>
      <c r="L14" s="9">
        <v>0.03</v>
      </c>
      <c r="M14" s="10" t="s">
        <v>180</v>
      </c>
      <c r="N14" s="9">
        <v>103.628</v>
      </c>
      <c r="O14" s="10" t="s">
        <v>180</v>
      </c>
      <c r="P14" s="9">
        <v>48.326999999999998</v>
      </c>
      <c r="Q14" s="10" t="s">
        <v>159</v>
      </c>
      <c r="R14" s="9">
        <v>345.89800000000002</v>
      </c>
      <c r="S14" s="10" t="s">
        <v>180</v>
      </c>
    </row>
    <row r="15" spans="1:19" x14ac:dyDescent="0.2">
      <c r="A15" s="12" t="s">
        <v>181</v>
      </c>
      <c r="B15" s="9">
        <v>6.1989999999999998</v>
      </c>
      <c r="C15" s="10" t="s">
        <v>180</v>
      </c>
      <c r="D15" s="9">
        <v>151.34399999999999</v>
      </c>
      <c r="E15" s="10" t="s">
        <v>159</v>
      </c>
      <c r="F15" s="9">
        <v>9.4770000000000003</v>
      </c>
      <c r="G15" s="10" t="s">
        <v>159</v>
      </c>
      <c r="H15" s="9">
        <v>31.289000000000001</v>
      </c>
      <c r="I15" s="10" t="s">
        <v>180</v>
      </c>
      <c r="J15" s="9">
        <v>7.484</v>
      </c>
      <c r="K15" s="10" t="s">
        <v>180</v>
      </c>
      <c r="L15" s="9">
        <v>3.2000000000000001E-2</v>
      </c>
      <c r="M15" s="10" t="s">
        <v>180</v>
      </c>
      <c r="N15" s="9">
        <v>108.572</v>
      </c>
      <c r="O15" s="10" t="s">
        <v>180</v>
      </c>
      <c r="P15" s="9">
        <v>51.899000000000001</v>
      </c>
      <c r="Q15" s="10" t="s">
        <v>159</v>
      </c>
      <c r="R15" s="9">
        <v>366.29599999999999</v>
      </c>
      <c r="S15" s="10" t="s">
        <v>180</v>
      </c>
    </row>
    <row r="16" spans="1:19" x14ac:dyDescent="0.2">
      <c r="A16" s="12" t="s">
        <v>182</v>
      </c>
      <c r="B16" s="9">
        <v>7.9020000000000001</v>
      </c>
      <c r="C16" s="10" t="s">
        <v>180</v>
      </c>
      <c r="D16" s="9">
        <v>157.637</v>
      </c>
      <c r="E16" s="10" t="s">
        <v>159</v>
      </c>
      <c r="F16" s="9">
        <v>11.273</v>
      </c>
      <c r="G16" s="10" t="s">
        <v>159</v>
      </c>
      <c r="H16" s="9">
        <v>33.095999999999997</v>
      </c>
      <c r="I16" s="10" t="s">
        <v>180</v>
      </c>
      <c r="J16" s="9">
        <v>7.9729999999999999</v>
      </c>
      <c r="K16" s="10" t="s">
        <v>180</v>
      </c>
      <c r="L16" s="9">
        <v>0.03</v>
      </c>
      <c r="M16" s="10" t="s">
        <v>180</v>
      </c>
      <c r="N16" s="9">
        <v>115.148</v>
      </c>
      <c r="O16" s="10" t="s">
        <v>180</v>
      </c>
      <c r="P16" s="9">
        <v>52.98</v>
      </c>
      <c r="Q16" s="10" t="s">
        <v>159</v>
      </c>
      <c r="R16" s="9">
        <v>386.03899999999999</v>
      </c>
      <c r="S16" s="10" t="s">
        <v>180</v>
      </c>
    </row>
    <row r="17" spans="1:19" x14ac:dyDescent="0.2">
      <c r="A17" s="12" t="s">
        <v>183</v>
      </c>
      <c r="B17" s="9">
        <v>6.6580000000000004</v>
      </c>
      <c r="C17" s="10" t="s">
        <v>180</v>
      </c>
      <c r="D17" s="9">
        <v>150.768</v>
      </c>
      <c r="E17" s="10" t="s">
        <v>159</v>
      </c>
      <c r="F17" s="9">
        <v>12.30217</v>
      </c>
      <c r="G17" s="10" t="s">
        <v>159</v>
      </c>
      <c r="H17" s="9">
        <v>34.725026290000002</v>
      </c>
      <c r="I17" s="10" t="s">
        <v>180</v>
      </c>
      <c r="J17" s="9">
        <v>6.8739999999999997</v>
      </c>
      <c r="K17" s="10" t="s">
        <v>180</v>
      </c>
      <c r="L17" s="9">
        <v>2.9000000000000001E-2</v>
      </c>
      <c r="M17" s="10" t="s">
        <v>180</v>
      </c>
      <c r="N17" s="9">
        <v>116.71299999999999</v>
      </c>
      <c r="O17" s="10" t="s">
        <v>180</v>
      </c>
      <c r="P17" s="9">
        <v>57.545999999999999</v>
      </c>
      <c r="Q17" s="10" t="s">
        <v>159</v>
      </c>
      <c r="R17" s="9">
        <v>385.61519628999997</v>
      </c>
      <c r="S17" s="10" t="s">
        <v>180</v>
      </c>
    </row>
    <row r="18" spans="1:19" x14ac:dyDescent="0.2">
      <c r="A18" s="12" t="s">
        <v>184</v>
      </c>
      <c r="B18" s="9">
        <v>7.3120000000000003</v>
      </c>
      <c r="C18" s="10" t="s">
        <v>180</v>
      </c>
      <c r="D18" s="9">
        <v>154.46799999999999</v>
      </c>
      <c r="E18" s="10" t="s">
        <v>159</v>
      </c>
      <c r="F18" s="9">
        <v>16.507000000000001</v>
      </c>
      <c r="G18" s="10" t="s">
        <v>159</v>
      </c>
      <c r="H18" s="9">
        <v>37.182013060000003</v>
      </c>
      <c r="I18" s="10" t="s">
        <v>180</v>
      </c>
      <c r="J18" s="9">
        <v>7.4980000000000002</v>
      </c>
      <c r="K18" s="10" t="s">
        <v>180</v>
      </c>
      <c r="L18" s="9">
        <v>2.7E-2</v>
      </c>
      <c r="M18" s="10" t="s">
        <v>180</v>
      </c>
      <c r="N18" s="9">
        <v>122.50700000000001</v>
      </c>
      <c r="O18" s="10" t="s">
        <v>180</v>
      </c>
      <c r="P18" s="9">
        <v>61.606000000000002</v>
      </c>
      <c r="Q18" s="10" t="s">
        <v>159</v>
      </c>
      <c r="R18" s="9">
        <v>407.10701305999999</v>
      </c>
      <c r="S18" s="10" t="s">
        <v>180</v>
      </c>
    </row>
    <row r="19" spans="1:19" x14ac:dyDescent="0.2">
      <c r="A19" s="12" t="s">
        <v>185</v>
      </c>
      <c r="B19" s="9">
        <v>9.0169999999999995</v>
      </c>
      <c r="C19" s="10" t="s">
        <v>180</v>
      </c>
      <c r="D19" s="9">
        <v>148.16800000000001</v>
      </c>
      <c r="E19" s="10" t="s">
        <v>159</v>
      </c>
      <c r="F19" s="9">
        <v>20.145045509999999</v>
      </c>
      <c r="G19" s="10" t="s">
        <v>159</v>
      </c>
      <c r="H19" s="9">
        <v>37.363601240000001</v>
      </c>
      <c r="I19" s="10" t="s">
        <v>180</v>
      </c>
      <c r="J19" s="9">
        <v>7.1269999999999998</v>
      </c>
      <c r="K19" s="10" t="s">
        <v>180</v>
      </c>
      <c r="L19" s="9">
        <v>5.67</v>
      </c>
      <c r="M19" s="10" t="s">
        <v>180</v>
      </c>
      <c r="N19" s="9">
        <v>124.247</v>
      </c>
      <c r="O19" s="10" t="s">
        <v>180</v>
      </c>
      <c r="P19" s="9">
        <v>30.645</v>
      </c>
      <c r="Q19" s="10" t="s">
        <v>159</v>
      </c>
      <c r="R19" s="9">
        <v>382.38264674999999</v>
      </c>
      <c r="S19" s="10" t="s">
        <v>180</v>
      </c>
    </row>
    <row r="20" spans="1:19" x14ac:dyDescent="0.2">
      <c r="A20" s="12" t="s">
        <v>187</v>
      </c>
      <c r="B20" s="9">
        <v>5.9359999999999999</v>
      </c>
      <c r="C20" s="10" t="s">
        <v>180</v>
      </c>
      <c r="D20" s="9">
        <v>160.131</v>
      </c>
      <c r="E20" s="10" t="s">
        <v>159</v>
      </c>
      <c r="F20" s="9">
        <v>21.824000000000002</v>
      </c>
      <c r="G20" s="10" t="s">
        <v>159</v>
      </c>
      <c r="H20" s="9">
        <v>40.262</v>
      </c>
      <c r="I20" s="10" t="s">
        <v>180</v>
      </c>
      <c r="J20" s="9">
        <v>7.859</v>
      </c>
      <c r="K20" s="10" t="s">
        <v>180</v>
      </c>
      <c r="L20" s="9">
        <v>7.9349999999999996</v>
      </c>
      <c r="M20" s="10" t="s">
        <v>180</v>
      </c>
      <c r="N20" s="9">
        <v>129.923</v>
      </c>
      <c r="O20" s="10" t="s">
        <v>180</v>
      </c>
      <c r="P20" s="9">
        <v>32.336850460000001</v>
      </c>
      <c r="Q20" s="10" t="s">
        <v>159</v>
      </c>
      <c r="R20" s="9">
        <v>406.20685046</v>
      </c>
      <c r="S20" s="10" t="s">
        <v>180</v>
      </c>
    </row>
    <row r="21" spans="1:19" x14ac:dyDescent="0.2">
      <c r="A21" s="12" t="s">
        <v>188</v>
      </c>
      <c r="B21" s="9">
        <v>8.8789999999999996</v>
      </c>
      <c r="C21" s="10" t="s">
        <v>180</v>
      </c>
      <c r="D21" s="9">
        <v>166.96199999999999</v>
      </c>
      <c r="E21" s="10" t="s">
        <v>159</v>
      </c>
      <c r="F21" s="9">
        <v>16.063683000000001</v>
      </c>
      <c r="G21" s="10" t="s">
        <v>159</v>
      </c>
      <c r="H21" s="9">
        <v>39.881999999999998</v>
      </c>
      <c r="I21" s="10" t="s">
        <v>180</v>
      </c>
      <c r="J21" s="9">
        <v>7.0940000000000003</v>
      </c>
      <c r="K21" s="10" t="s">
        <v>180</v>
      </c>
      <c r="L21" s="9">
        <v>6.7190000000000003</v>
      </c>
      <c r="M21" s="10" t="s">
        <v>180</v>
      </c>
      <c r="N21" s="9">
        <v>133.78802354999999</v>
      </c>
      <c r="O21" s="10" t="s">
        <v>180</v>
      </c>
      <c r="P21" s="9">
        <v>31.658999999999999</v>
      </c>
      <c r="Q21" s="10" t="s">
        <v>159</v>
      </c>
      <c r="R21" s="9">
        <v>411.04670655000001</v>
      </c>
      <c r="S21" s="10" t="s">
        <v>180</v>
      </c>
    </row>
    <row r="22" spans="1:19" x14ac:dyDescent="0.2">
      <c r="A22" s="12" t="s">
        <v>189</v>
      </c>
      <c r="B22" s="9">
        <v>1.601</v>
      </c>
      <c r="C22" s="10" t="s">
        <v>180</v>
      </c>
      <c r="D22" s="9">
        <v>162.81100000000001</v>
      </c>
      <c r="E22" s="10" t="s">
        <v>159</v>
      </c>
      <c r="F22" s="9">
        <v>9.1904509999999995</v>
      </c>
      <c r="G22" s="10" t="s">
        <v>159</v>
      </c>
      <c r="H22" s="9">
        <v>40.015999999999998</v>
      </c>
      <c r="I22" s="10" t="s">
        <v>180</v>
      </c>
      <c r="J22" s="9">
        <v>1.99</v>
      </c>
      <c r="K22" s="10" t="s">
        <v>180</v>
      </c>
      <c r="L22" s="9">
        <v>2.4529999999999998</v>
      </c>
      <c r="M22" s="10" t="s">
        <v>180</v>
      </c>
      <c r="N22" s="9">
        <v>131.58099999999999</v>
      </c>
      <c r="O22" s="10" t="s">
        <v>180</v>
      </c>
      <c r="P22" s="9">
        <v>33.994199999999999</v>
      </c>
      <c r="Q22" s="10" t="s">
        <v>159</v>
      </c>
      <c r="R22" s="9">
        <v>383.63665099999997</v>
      </c>
      <c r="S22" s="10" t="s">
        <v>180</v>
      </c>
    </row>
    <row r="23" spans="1:19" x14ac:dyDescent="0.2">
      <c r="A23" s="12" t="s">
        <v>190</v>
      </c>
      <c r="B23" s="9">
        <v>1.349</v>
      </c>
      <c r="C23" s="10" t="s">
        <v>180</v>
      </c>
      <c r="D23" s="9">
        <v>160.30699999999999</v>
      </c>
      <c r="E23" s="10" t="s">
        <v>159</v>
      </c>
      <c r="F23" s="9">
        <v>9.4047940000000008</v>
      </c>
      <c r="G23" s="10" t="s">
        <v>159</v>
      </c>
      <c r="H23" s="9">
        <v>41.048000000000002</v>
      </c>
      <c r="I23" s="10" t="s">
        <v>180</v>
      </c>
      <c r="J23" s="9">
        <v>1.2989999999999999</v>
      </c>
      <c r="K23" s="10" t="s">
        <v>180</v>
      </c>
      <c r="L23" s="9">
        <v>2.2200000000000002</v>
      </c>
      <c r="M23" s="10" t="s">
        <v>180</v>
      </c>
      <c r="N23" s="9">
        <v>131.13999999999999</v>
      </c>
      <c r="O23" s="10" t="s">
        <v>180</v>
      </c>
      <c r="P23" s="9">
        <v>36.410200000000003</v>
      </c>
      <c r="Q23" s="10" t="s">
        <v>159</v>
      </c>
      <c r="R23" s="9">
        <v>383.17799400000001</v>
      </c>
      <c r="S23" s="10" t="s">
        <v>180</v>
      </c>
    </row>
    <row r="24" spans="1:19" x14ac:dyDescent="0.2">
      <c r="A24" s="12" t="s">
        <v>191</v>
      </c>
      <c r="B24" s="9">
        <v>3.9820000000000002</v>
      </c>
      <c r="C24" s="10" t="s">
        <v>180</v>
      </c>
      <c r="D24" s="9">
        <v>157.41300000000001</v>
      </c>
      <c r="E24" s="10" t="s">
        <v>159</v>
      </c>
      <c r="F24" s="9">
        <v>6.4691316499999996</v>
      </c>
      <c r="G24" s="10" t="s">
        <v>159</v>
      </c>
      <c r="H24" s="9">
        <v>41.021999999999998</v>
      </c>
      <c r="I24" s="10" t="s">
        <v>180</v>
      </c>
      <c r="J24" s="9">
        <v>0.89</v>
      </c>
      <c r="K24" s="10" t="s">
        <v>180</v>
      </c>
      <c r="L24" s="9">
        <v>2.5375700000000001</v>
      </c>
      <c r="M24" s="10" t="s">
        <v>180</v>
      </c>
      <c r="N24" s="9">
        <v>62.593000000000004</v>
      </c>
      <c r="O24" s="10" t="s">
        <v>180</v>
      </c>
      <c r="P24" s="9">
        <v>40.417000000000002</v>
      </c>
      <c r="Q24" s="10" t="s">
        <v>159</v>
      </c>
      <c r="R24" s="9">
        <v>315.32370164999998</v>
      </c>
      <c r="S24" s="10" t="s">
        <v>180</v>
      </c>
    </row>
    <row r="25" spans="1:19" x14ac:dyDescent="0.2">
      <c r="A25" s="12" t="s">
        <v>192</v>
      </c>
      <c r="B25" s="9">
        <v>4.17</v>
      </c>
      <c r="C25" s="10" t="s">
        <v>180</v>
      </c>
      <c r="D25" s="9">
        <v>154.595</v>
      </c>
      <c r="E25" s="10" t="s">
        <v>159</v>
      </c>
      <c r="F25" s="9">
        <v>6.7337610000000003</v>
      </c>
      <c r="G25" s="10" t="s">
        <v>159</v>
      </c>
      <c r="H25" s="9">
        <v>39.981999999999999</v>
      </c>
      <c r="I25" s="10" t="s">
        <v>180</v>
      </c>
      <c r="J25" s="9">
        <v>0.59699999999999998</v>
      </c>
      <c r="K25" s="10" t="s">
        <v>180</v>
      </c>
      <c r="L25" s="9">
        <v>2.6607500000000002</v>
      </c>
      <c r="M25" s="10" t="s">
        <v>180</v>
      </c>
      <c r="N25" s="9">
        <v>52.063540680000003</v>
      </c>
      <c r="O25" s="10" t="s">
        <v>180</v>
      </c>
      <c r="P25" s="9">
        <v>42.716000000000001</v>
      </c>
      <c r="Q25" s="10" t="s">
        <v>159</v>
      </c>
      <c r="R25" s="9">
        <v>303.51805167999999</v>
      </c>
      <c r="S25" s="10" t="s">
        <v>180</v>
      </c>
    </row>
    <row r="26" spans="1:19" x14ac:dyDescent="0.2">
      <c r="A26" s="12" t="s">
        <v>193</v>
      </c>
      <c r="B26" s="9">
        <v>4.0000000000000001E-3</v>
      </c>
      <c r="C26" s="10" t="s">
        <v>180</v>
      </c>
      <c r="D26" s="9">
        <v>159.84700000000001</v>
      </c>
      <c r="E26" s="10" t="s">
        <v>159</v>
      </c>
      <c r="F26" s="9">
        <v>10.003717</v>
      </c>
      <c r="G26" s="10" t="s">
        <v>159</v>
      </c>
      <c r="H26" s="9">
        <v>12.01</v>
      </c>
      <c r="I26" s="10" t="s">
        <v>180</v>
      </c>
      <c r="J26" s="9">
        <v>0.56399999999999995</v>
      </c>
      <c r="K26" s="10" t="s">
        <v>180</v>
      </c>
      <c r="L26" s="9">
        <v>2.8603000000000001</v>
      </c>
      <c r="M26" s="10" t="s">
        <v>180</v>
      </c>
      <c r="N26" s="9">
        <v>52.671999999999997</v>
      </c>
      <c r="O26" s="10" t="s">
        <v>180</v>
      </c>
      <c r="P26" s="9">
        <v>42.277000000000001</v>
      </c>
      <c r="Q26" s="10" t="s">
        <v>159</v>
      </c>
      <c r="R26" s="9">
        <v>280.23801700000001</v>
      </c>
      <c r="S26" s="10" t="s">
        <v>180</v>
      </c>
    </row>
    <row r="27" spans="1:19" x14ac:dyDescent="0.2">
      <c r="A27" s="12" t="s">
        <v>195</v>
      </c>
      <c r="B27" s="9">
        <v>0</v>
      </c>
      <c r="C27" s="10" t="s">
        <v>178</v>
      </c>
      <c r="D27" s="9">
        <v>132.07499999999999</v>
      </c>
      <c r="E27" s="10" t="s">
        <v>159</v>
      </c>
      <c r="F27" s="9">
        <v>7.1336199999999996</v>
      </c>
      <c r="G27" s="10" t="s">
        <v>159</v>
      </c>
      <c r="H27" s="9">
        <v>10.965999999999999</v>
      </c>
      <c r="I27" s="10" t="s">
        <v>180</v>
      </c>
      <c r="J27" s="9">
        <v>0.44</v>
      </c>
      <c r="K27" s="10" t="s">
        <v>180</v>
      </c>
      <c r="L27" s="9">
        <v>2.9449000000000001</v>
      </c>
      <c r="M27" s="10" t="s">
        <v>180</v>
      </c>
      <c r="N27" s="9">
        <v>49.905999999999999</v>
      </c>
      <c r="O27" s="10" t="s">
        <v>180</v>
      </c>
      <c r="P27" s="9">
        <v>41.905000000000001</v>
      </c>
      <c r="Q27" s="10" t="s">
        <v>159</v>
      </c>
      <c r="R27" s="9">
        <v>245.37052</v>
      </c>
      <c r="S27" s="10" t="s">
        <v>180</v>
      </c>
    </row>
    <row r="28" spans="1:19" x14ac:dyDescent="0.2">
      <c r="A28" s="12" t="s">
        <v>196</v>
      </c>
      <c r="B28" s="9">
        <v>0</v>
      </c>
      <c r="C28" s="10" t="s">
        <v>178</v>
      </c>
      <c r="D28" s="9">
        <v>106.69799999999999</v>
      </c>
      <c r="E28" s="10" t="s">
        <v>159</v>
      </c>
      <c r="F28" s="9">
        <v>6.9519099999999998</v>
      </c>
      <c r="G28" s="10" t="s">
        <v>159</v>
      </c>
      <c r="H28" s="9">
        <v>10.202709370000001</v>
      </c>
      <c r="I28" s="10" t="s">
        <v>180</v>
      </c>
      <c r="J28" s="9">
        <v>0.51200000000000001</v>
      </c>
      <c r="K28" s="10" t="s">
        <v>180</v>
      </c>
      <c r="L28" s="9">
        <v>0.73140000000000005</v>
      </c>
      <c r="M28" s="10" t="s">
        <v>180</v>
      </c>
      <c r="N28" s="9">
        <v>49.256999999999998</v>
      </c>
      <c r="O28" s="10" t="s">
        <v>180</v>
      </c>
      <c r="P28" s="9">
        <v>40.351072709999997</v>
      </c>
      <c r="Q28" s="10" t="s">
        <v>159</v>
      </c>
      <c r="R28" s="9">
        <v>214.70409208000001</v>
      </c>
      <c r="S28" s="10" t="s">
        <v>180</v>
      </c>
    </row>
    <row r="29" spans="1:19" x14ac:dyDescent="0.2">
      <c r="A29" s="12" t="s">
        <v>198</v>
      </c>
      <c r="B29" s="9">
        <v>0</v>
      </c>
      <c r="C29" s="10" t="s">
        <v>178</v>
      </c>
      <c r="D29" s="9">
        <v>109.176</v>
      </c>
      <c r="E29" s="10" t="s">
        <v>159</v>
      </c>
      <c r="F29" s="9">
        <v>8.0850000000000009</v>
      </c>
      <c r="G29" s="10" t="s">
        <v>444</v>
      </c>
      <c r="H29" s="9">
        <v>9.7488703900000004</v>
      </c>
      <c r="I29" s="10" t="s">
        <v>180</v>
      </c>
      <c r="J29" s="9">
        <v>32.405000000000001</v>
      </c>
      <c r="K29" s="10" t="s">
        <v>186</v>
      </c>
      <c r="L29" s="9">
        <v>0</v>
      </c>
      <c r="M29" s="10" t="s">
        <v>178</v>
      </c>
      <c r="N29" s="9">
        <v>49.341271639984001</v>
      </c>
      <c r="O29" s="10" t="s">
        <v>180</v>
      </c>
      <c r="P29" s="9">
        <v>41.511000000000003</v>
      </c>
      <c r="Q29" s="10" t="s">
        <v>159</v>
      </c>
      <c r="R29" s="9">
        <v>250.267142029984</v>
      </c>
      <c r="S29" s="10" t="s">
        <v>401</v>
      </c>
    </row>
    <row r="30" spans="1:19" x14ac:dyDescent="0.2">
      <c r="A30" s="12" t="s">
        <v>199</v>
      </c>
      <c r="B30" s="9">
        <v>0</v>
      </c>
      <c r="C30" s="10" t="s">
        <v>178</v>
      </c>
      <c r="D30" s="9">
        <v>93.450999999999993</v>
      </c>
      <c r="E30" s="10" t="s">
        <v>159</v>
      </c>
      <c r="F30" s="9">
        <v>7.6589999999999998</v>
      </c>
      <c r="G30" s="10" t="s">
        <v>159</v>
      </c>
      <c r="H30" s="9">
        <v>0</v>
      </c>
      <c r="I30" s="10" t="s">
        <v>194</v>
      </c>
      <c r="J30" s="9">
        <v>35.209000000000003</v>
      </c>
      <c r="K30" s="10" t="s">
        <v>159</v>
      </c>
      <c r="L30" s="9">
        <v>0</v>
      </c>
      <c r="M30" s="10" t="s">
        <v>178</v>
      </c>
      <c r="N30" s="9">
        <v>54.961429380594197</v>
      </c>
      <c r="O30" s="10" t="s">
        <v>445</v>
      </c>
      <c r="P30" s="9">
        <v>41.905999999999999</v>
      </c>
      <c r="Q30" s="10" t="s">
        <v>226</v>
      </c>
      <c r="R30" s="9">
        <v>233.18642938059401</v>
      </c>
      <c r="S30" s="10" t="s">
        <v>180</v>
      </c>
    </row>
    <row r="31" spans="1:19" x14ac:dyDescent="0.2">
      <c r="A31" s="12" t="s">
        <v>200</v>
      </c>
      <c r="B31" s="9">
        <v>11.484999999999999</v>
      </c>
      <c r="C31" s="10" t="s">
        <v>159</v>
      </c>
      <c r="D31" s="9">
        <v>172.041</v>
      </c>
      <c r="E31" s="10" t="s">
        <v>252</v>
      </c>
      <c r="F31" s="9">
        <v>6.6379999999999999</v>
      </c>
      <c r="G31" s="10" t="s">
        <v>159</v>
      </c>
      <c r="H31" s="9">
        <v>121.578</v>
      </c>
      <c r="I31" s="10" t="s">
        <v>253</v>
      </c>
      <c r="J31" s="9">
        <v>34.4</v>
      </c>
      <c r="K31" s="10" t="s">
        <v>159</v>
      </c>
      <c r="L31" s="9">
        <v>4.7115049999999998</v>
      </c>
      <c r="M31" s="10" t="s">
        <v>330</v>
      </c>
      <c r="N31" s="9">
        <v>57.394784054429302</v>
      </c>
      <c r="O31" s="10" t="s">
        <v>255</v>
      </c>
      <c r="P31" s="9">
        <v>80.174000000000007</v>
      </c>
      <c r="Q31" s="10" t="s">
        <v>159</v>
      </c>
      <c r="R31" s="9">
        <v>488.42228905442897</v>
      </c>
      <c r="S31" s="10" t="s">
        <v>180</v>
      </c>
    </row>
    <row r="32" spans="1:19" x14ac:dyDescent="0.2">
      <c r="A32" s="15" t="s">
        <v>201</v>
      </c>
      <c r="B32" s="13">
        <v>14.994</v>
      </c>
      <c r="C32" s="14" t="s">
        <v>159</v>
      </c>
      <c r="D32" s="13">
        <v>206.422</v>
      </c>
      <c r="E32" s="14" t="s">
        <v>256</v>
      </c>
      <c r="F32" s="13">
        <v>6.7350000000000003</v>
      </c>
      <c r="G32" s="14" t="s">
        <v>159</v>
      </c>
      <c r="H32" s="13">
        <v>152.57499999999999</v>
      </c>
      <c r="I32" s="14" t="s">
        <v>159</v>
      </c>
      <c r="J32" s="13">
        <v>47.336259570000003</v>
      </c>
      <c r="K32" s="14" t="s">
        <v>159</v>
      </c>
      <c r="L32" s="13">
        <v>14.789007</v>
      </c>
      <c r="M32" s="14" t="s">
        <v>159</v>
      </c>
      <c r="N32" s="13">
        <v>59.231608829370501</v>
      </c>
      <c r="O32" s="14" t="s">
        <v>257</v>
      </c>
      <c r="P32" s="13">
        <v>114.798</v>
      </c>
      <c r="Q32" s="14" t="s">
        <v>159</v>
      </c>
      <c r="R32" s="13">
        <v>616.88087539937101</v>
      </c>
      <c r="S32" s="14" t="s">
        <v>159</v>
      </c>
    </row>
    <row r="34" spans="1:2" x14ac:dyDescent="0.2">
      <c r="A34" s="16" t="s">
        <v>202</v>
      </c>
      <c r="B34" s="16" t="s">
        <v>227</v>
      </c>
    </row>
    <row r="36" spans="1:2" x14ac:dyDescent="0.2">
      <c r="B36" s="16" t="s">
        <v>415</v>
      </c>
    </row>
    <row r="37" spans="1:2" x14ac:dyDescent="0.2">
      <c r="B37" s="16" t="s">
        <v>446</v>
      </c>
    </row>
    <row r="38" spans="1:2" x14ac:dyDescent="0.2">
      <c r="B38" s="16" t="s">
        <v>447</v>
      </c>
    </row>
    <row r="39" spans="1:2" x14ac:dyDescent="0.2">
      <c r="B39" s="16" t="s">
        <v>448</v>
      </c>
    </row>
    <row r="40" spans="1:2" x14ac:dyDescent="0.2">
      <c r="B40" s="16" t="s">
        <v>449</v>
      </c>
    </row>
    <row r="41" spans="1:2" x14ac:dyDescent="0.2">
      <c r="B41" s="16" t="s">
        <v>450</v>
      </c>
    </row>
    <row r="42" spans="1:2" x14ac:dyDescent="0.2">
      <c r="B42" s="16" t="s">
        <v>451</v>
      </c>
    </row>
    <row r="43" spans="1:2" x14ac:dyDescent="0.2">
      <c r="B43" s="16" t="s">
        <v>452</v>
      </c>
    </row>
    <row r="44" spans="1:2" x14ac:dyDescent="0.2">
      <c r="B44" s="16" t="s">
        <v>453</v>
      </c>
    </row>
    <row r="45" spans="1:2" x14ac:dyDescent="0.2">
      <c r="B45" s="16" t="s">
        <v>454</v>
      </c>
    </row>
    <row r="46" spans="1:2" x14ac:dyDescent="0.2">
      <c r="B46" s="16" t="s">
        <v>455</v>
      </c>
    </row>
    <row r="48" spans="1:2" x14ac:dyDescent="0.2">
      <c r="B48" s="16" t="s">
        <v>318</v>
      </c>
    </row>
    <row r="49" spans="1:2" x14ac:dyDescent="0.2">
      <c r="B49" s="16" t="s">
        <v>208</v>
      </c>
    </row>
    <row r="50" spans="1:2" x14ac:dyDescent="0.2">
      <c r="B50" s="16" t="s">
        <v>209</v>
      </c>
    </row>
    <row r="53" spans="1:2" x14ac:dyDescent="0.2">
      <c r="A53" s="17" t="str">
        <f>HYPERLINK("#'WAGERING 10'!A2", "&lt;&lt;&lt; Previous table")</f>
        <v>&lt;&lt;&lt; Previous table</v>
      </c>
    </row>
    <row r="54" spans="1:2" x14ac:dyDescent="0.2">
      <c r="A54" s="17" t="str">
        <f>HYPERLINK("#'WAGERING 12'!A2", "&gt;&gt;&gt; Next table")</f>
        <v>&gt;&gt;&gt; Next table</v>
      </c>
    </row>
  </sheetData>
  <mergeCells count="12">
    <mergeCell ref="A2:S2"/>
    <mergeCell ref="A3:S3"/>
    <mergeCell ref="A6:S6"/>
    <mergeCell ref="B5:C5"/>
    <mergeCell ref="D5:E5"/>
    <mergeCell ref="F5:G5"/>
    <mergeCell ref="H5:I5"/>
    <mergeCell ref="J5:K5"/>
    <mergeCell ref="L5:M5"/>
    <mergeCell ref="N5:O5"/>
    <mergeCell ref="P5:Q5"/>
    <mergeCell ref="R5:S5"/>
  </mergeCells>
  <pageMargins left="0.7" right="0.7" top="0.75" bottom="0.75" header="0.3" footer="0.3"/>
  <pageSetup paperSize="9" orientation="portrait" horizontalDpi="300" verticalDpi="300"/>
</worksheet>
</file>

<file path=xl/worksheets/sheet1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600-000000000000}">
  <dimension ref="A1:S54"/>
  <sheetViews>
    <sheetView workbookViewId="0"/>
  </sheetViews>
  <sheetFormatPr defaultColWidth="11.42578125" defaultRowHeight="12.75" x14ac:dyDescent="0.2"/>
  <cols>
    <col min="1" max="2" width="12.7109375" customWidth="1"/>
    <col min="3" max="3" width="4.42578125" customWidth="1"/>
    <col min="4" max="4" width="12.7109375" customWidth="1"/>
    <col min="5" max="5" width="4.42578125" customWidth="1"/>
    <col min="6" max="6" width="12.7109375" customWidth="1"/>
    <col min="7" max="7" width="4.42578125" customWidth="1"/>
    <col min="8" max="8" width="12.7109375" customWidth="1"/>
    <col min="9" max="9" width="4.42578125" customWidth="1"/>
    <col min="10" max="10" width="12.7109375" customWidth="1"/>
    <col min="11" max="11" width="4.42578125" customWidth="1"/>
    <col min="12" max="12" width="12.7109375" customWidth="1"/>
    <col min="13" max="13" width="4.42578125" customWidth="1"/>
    <col min="14" max="14" width="12.7109375" customWidth="1"/>
    <col min="15" max="15" width="4.42578125" customWidth="1"/>
    <col min="16" max="16" width="12.7109375" customWidth="1"/>
    <col min="17" max="17" width="4.42578125" customWidth="1"/>
    <col min="18" max="18" width="12.7109375" customWidth="1"/>
    <col min="19" max="19" width="4.42578125" customWidth="1"/>
  </cols>
  <sheetData>
    <row r="1" spans="1:19" x14ac:dyDescent="0.2">
      <c r="A1" s="8" t="str">
        <f>HYPERLINK("#'INDEX'!B122", "Link to index")</f>
        <v>Link to index</v>
      </c>
    </row>
    <row r="2" spans="1:19" ht="15.75" customHeight="1" x14ac:dyDescent="0.2">
      <c r="A2" s="25" t="s">
        <v>456</v>
      </c>
      <c r="B2" s="24"/>
      <c r="C2" s="24"/>
      <c r="D2" s="24"/>
      <c r="E2" s="24"/>
      <c r="F2" s="24"/>
      <c r="G2" s="24"/>
      <c r="H2" s="24"/>
      <c r="I2" s="24"/>
      <c r="J2" s="24"/>
      <c r="K2" s="24"/>
      <c r="L2" s="24"/>
      <c r="M2" s="24"/>
      <c r="N2" s="24"/>
      <c r="O2" s="24"/>
      <c r="P2" s="24"/>
      <c r="Q2" s="24"/>
      <c r="R2" s="24"/>
      <c r="S2" s="24"/>
    </row>
    <row r="3" spans="1:19" ht="15.75" customHeight="1" x14ac:dyDescent="0.2">
      <c r="A3" s="25" t="s">
        <v>140</v>
      </c>
      <c r="B3" s="24"/>
      <c r="C3" s="24"/>
      <c r="D3" s="24"/>
      <c r="E3" s="24"/>
      <c r="F3" s="24"/>
      <c r="G3" s="24"/>
      <c r="H3" s="24"/>
      <c r="I3" s="24"/>
      <c r="J3" s="24"/>
      <c r="K3" s="24"/>
      <c r="L3" s="24"/>
      <c r="M3" s="24"/>
      <c r="N3" s="24"/>
      <c r="O3" s="24"/>
      <c r="P3" s="24"/>
      <c r="Q3" s="24"/>
      <c r="R3" s="24"/>
      <c r="S3" s="24"/>
    </row>
    <row r="4" spans="1:19" ht="15.75" customHeight="1" x14ac:dyDescent="0.2"/>
    <row r="5" spans="1:19" ht="55.5" customHeight="1" x14ac:dyDescent="0.2">
      <c r="A5" s="11" t="s">
        <v>159</v>
      </c>
      <c r="B5" s="27" t="s">
        <v>160</v>
      </c>
      <c r="C5" s="27" t="s">
        <v>159</v>
      </c>
      <c r="D5" s="27" t="s">
        <v>161</v>
      </c>
      <c r="E5" s="27" t="s">
        <v>159</v>
      </c>
      <c r="F5" s="27" t="s">
        <v>162</v>
      </c>
      <c r="G5" s="27" t="s">
        <v>159</v>
      </c>
      <c r="H5" s="27" t="s">
        <v>163</v>
      </c>
      <c r="I5" s="27" t="s">
        <v>159</v>
      </c>
      <c r="J5" s="27" t="s">
        <v>164</v>
      </c>
      <c r="K5" s="27" t="s">
        <v>159</v>
      </c>
      <c r="L5" s="27" t="s">
        <v>165</v>
      </c>
      <c r="M5" s="27" t="s">
        <v>159</v>
      </c>
      <c r="N5" s="27" t="s">
        <v>166</v>
      </c>
      <c r="O5" s="27" t="s">
        <v>159</v>
      </c>
      <c r="P5" s="27" t="s">
        <v>167</v>
      </c>
      <c r="Q5" s="27" t="s">
        <v>159</v>
      </c>
      <c r="R5" s="27" t="s">
        <v>168</v>
      </c>
      <c r="S5" s="27" t="s">
        <v>159</v>
      </c>
    </row>
    <row r="6" spans="1:19" x14ac:dyDescent="0.2">
      <c r="A6" s="26" t="s">
        <v>169</v>
      </c>
      <c r="B6" s="26"/>
      <c r="C6" s="26"/>
      <c r="D6" s="26"/>
      <c r="E6" s="26"/>
      <c r="F6" s="26"/>
      <c r="G6" s="26"/>
      <c r="H6" s="26"/>
      <c r="I6" s="26"/>
      <c r="J6" s="26"/>
      <c r="K6" s="26"/>
      <c r="L6" s="26"/>
      <c r="M6" s="26"/>
      <c r="N6" s="26"/>
      <c r="O6" s="26"/>
      <c r="P6" s="26"/>
      <c r="Q6" s="26"/>
      <c r="R6" s="26"/>
      <c r="S6" s="26"/>
    </row>
    <row r="7" spans="1:19" x14ac:dyDescent="0.2">
      <c r="A7" s="12" t="s">
        <v>170</v>
      </c>
      <c r="B7" s="9">
        <v>11.9953101361573</v>
      </c>
      <c r="C7" s="10" t="s">
        <v>159</v>
      </c>
      <c r="D7" s="9">
        <v>600.65431164901702</v>
      </c>
      <c r="E7" s="10" t="s">
        <v>159</v>
      </c>
      <c r="F7" s="9">
        <v>6.6998108925869904</v>
      </c>
      <c r="G7" s="10" t="s">
        <v>159</v>
      </c>
      <c r="H7" s="9">
        <v>138.497125567322</v>
      </c>
      <c r="I7" s="10" t="s">
        <v>159</v>
      </c>
      <c r="J7" s="9">
        <v>39.731354009077201</v>
      </c>
      <c r="K7" s="10" t="s">
        <v>180</v>
      </c>
      <c r="L7" s="9">
        <v>20.163426626323801</v>
      </c>
      <c r="M7" s="10" t="s">
        <v>159</v>
      </c>
      <c r="N7" s="9">
        <v>217.36611195158901</v>
      </c>
      <c r="O7" s="10" t="s">
        <v>159</v>
      </c>
      <c r="P7" s="9">
        <v>79.306278366111997</v>
      </c>
      <c r="Q7" s="10" t="s">
        <v>159</v>
      </c>
      <c r="R7" s="9">
        <v>1114.4137291981799</v>
      </c>
      <c r="S7" s="10" t="s">
        <v>180</v>
      </c>
    </row>
    <row r="8" spans="1:19" x14ac:dyDescent="0.2">
      <c r="A8" s="12" t="s">
        <v>171</v>
      </c>
      <c r="B8" s="9">
        <v>6.98511194029851</v>
      </c>
      <c r="C8" s="10" t="s">
        <v>159</v>
      </c>
      <c r="D8" s="9">
        <v>594.92880597014903</v>
      </c>
      <c r="E8" s="10" t="s">
        <v>159</v>
      </c>
      <c r="F8" s="9">
        <v>6.8185074626865703</v>
      </c>
      <c r="G8" s="10" t="s">
        <v>159</v>
      </c>
      <c r="H8" s="9">
        <v>139.94776119402999</v>
      </c>
      <c r="I8" s="10" t="s">
        <v>159</v>
      </c>
      <c r="J8" s="9">
        <v>39.957014925373102</v>
      </c>
      <c r="K8" s="10" t="s">
        <v>180</v>
      </c>
      <c r="L8" s="9">
        <v>18.224776119403</v>
      </c>
      <c r="M8" s="10" t="s">
        <v>159</v>
      </c>
      <c r="N8" s="9">
        <v>213.10115671641799</v>
      </c>
      <c r="O8" s="10" t="s">
        <v>159</v>
      </c>
      <c r="P8" s="9">
        <v>59.526902985074599</v>
      </c>
      <c r="Q8" s="10" t="s">
        <v>159</v>
      </c>
      <c r="R8" s="9">
        <v>1079.4900373134301</v>
      </c>
      <c r="S8" s="10" t="s">
        <v>180</v>
      </c>
    </row>
    <row r="9" spans="1:19" x14ac:dyDescent="0.2">
      <c r="A9" s="12" t="s">
        <v>172</v>
      </c>
      <c r="B9" s="9">
        <v>10.3750746268657</v>
      </c>
      <c r="C9" s="10" t="s">
        <v>159</v>
      </c>
      <c r="D9" s="9">
        <v>500.55701492537298</v>
      </c>
      <c r="E9" s="10" t="s">
        <v>159</v>
      </c>
      <c r="F9" s="9">
        <v>7.14470149253731</v>
      </c>
      <c r="G9" s="10" t="s">
        <v>159</v>
      </c>
      <c r="H9" s="9">
        <v>140.47388059701501</v>
      </c>
      <c r="I9" s="10" t="s">
        <v>180</v>
      </c>
      <c r="J9" s="9">
        <v>42.810335820895503</v>
      </c>
      <c r="K9" s="10" t="s">
        <v>180</v>
      </c>
      <c r="L9" s="9">
        <v>16.132574626865701</v>
      </c>
      <c r="M9" s="10" t="s">
        <v>159</v>
      </c>
      <c r="N9" s="9">
        <v>224.69858208955199</v>
      </c>
      <c r="O9" s="10" t="s">
        <v>159</v>
      </c>
      <c r="P9" s="9">
        <v>64.603955223880604</v>
      </c>
      <c r="Q9" s="10" t="s">
        <v>159</v>
      </c>
      <c r="R9" s="9">
        <v>1006.79611940298</v>
      </c>
      <c r="S9" s="10" t="s">
        <v>180</v>
      </c>
    </row>
    <row r="10" spans="1:19" x14ac:dyDescent="0.2">
      <c r="A10" s="12" t="s">
        <v>173</v>
      </c>
      <c r="B10" s="9">
        <v>8.2146017699115106</v>
      </c>
      <c r="C10" s="10" t="s">
        <v>159</v>
      </c>
      <c r="D10" s="9">
        <v>333.346460176991</v>
      </c>
      <c r="E10" s="10" t="s">
        <v>159</v>
      </c>
      <c r="F10" s="9">
        <v>8.7709070796460207</v>
      </c>
      <c r="G10" s="10" t="s">
        <v>159</v>
      </c>
      <c r="H10" s="9">
        <v>142.10914454277301</v>
      </c>
      <c r="I10" s="10" t="s">
        <v>180</v>
      </c>
      <c r="J10" s="9">
        <v>41.280973451327398</v>
      </c>
      <c r="K10" s="10" t="s">
        <v>180</v>
      </c>
      <c r="L10" s="9">
        <v>13.957890855457199</v>
      </c>
      <c r="M10" s="10" t="s">
        <v>159</v>
      </c>
      <c r="N10" s="9">
        <v>234.91854719764001</v>
      </c>
      <c r="O10" s="10" t="s">
        <v>159</v>
      </c>
      <c r="P10" s="9">
        <v>67.803392330383502</v>
      </c>
      <c r="Q10" s="10" t="s">
        <v>159</v>
      </c>
      <c r="R10" s="9">
        <v>850.40191740413002</v>
      </c>
      <c r="S10" s="10" t="s">
        <v>180</v>
      </c>
    </row>
    <row r="11" spans="1:19" x14ac:dyDescent="0.2">
      <c r="A11" s="12" t="s">
        <v>174</v>
      </c>
      <c r="B11" s="9">
        <v>8.7650936599423606</v>
      </c>
      <c r="C11" s="10" t="s">
        <v>180</v>
      </c>
      <c r="D11" s="9">
        <v>327.79960374639802</v>
      </c>
      <c r="E11" s="10" t="s">
        <v>159</v>
      </c>
      <c r="F11" s="9">
        <v>12.835266570605199</v>
      </c>
      <c r="G11" s="10" t="s">
        <v>159</v>
      </c>
      <c r="H11" s="9">
        <v>85.412680115273801</v>
      </c>
      <c r="I11" s="10" t="s">
        <v>180</v>
      </c>
      <c r="J11" s="9">
        <v>40.723739193083603</v>
      </c>
      <c r="K11" s="10" t="s">
        <v>180</v>
      </c>
      <c r="L11" s="9">
        <v>10.6850859870317</v>
      </c>
      <c r="M11" s="10" t="s">
        <v>159</v>
      </c>
      <c r="N11" s="9">
        <v>233.97907060518699</v>
      </c>
      <c r="O11" s="10" t="s">
        <v>159</v>
      </c>
      <c r="P11" s="9">
        <v>69.147226224783907</v>
      </c>
      <c r="Q11" s="10" t="s">
        <v>159</v>
      </c>
      <c r="R11" s="9">
        <v>789.34776610230494</v>
      </c>
      <c r="S11" s="10" t="s">
        <v>180</v>
      </c>
    </row>
    <row r="12" spans="1:19" x14ac:dyDescent="0.2">
      <c r="A12" s="12" t="s">
        <v>175</v>
      </c>
      <c r="B12" s="9">
        <v>4.4733016304347801</v>
      </c>
      <c r="C12" s="10" t="s">
        <v>180</v>
      </c>
      <c r="D12" s="9">
        <v>220.58070652173899</v>
      </c>
      <c r="E12" s="10" t="s">
        <v>159</v>
      </c>
      <c r="F12" s="9">
        <v>11.93359375</v>
      </c>
      <c r="G12" s="10" t="s">
        <v>159</v>
      </c>
      <c r="H12" s="9">
        <v>42.769361413043498</v>
      </c>
      <c r="I12" s="10" t="s">
        <v>180</v>
      </c>
      <c r="J12" s="9">
        <v>25.3295516304348</v>
      </c>
      <c r="K12" s="10" t="s">
        <v>180</v>
      </c>
      <c r="L12" s="9">
        <v>1.1338111413043499</v>
      </c>
      <c r="M12" s="10" t="s">
        <v>180</v>
      </c>
      <c r="N12" s="9">
        <v>150.52452445652199</v>
      </c>
      <c r="O12" s="10" t="s">
        <v>159</v>
      </c>
      <c r="P12" s="9">
        <v>67.725339673912998</v>
      </c>
      <c r="Q12" s="10" t="s">
        <v>159</v>
      </c>
      <c r="R12" s="9">
        <v>524.47019021739095</v>
      </c>
      <c r="S12" s="10" t="s">
        <v>180</v>
      </c>
    </row>
    <row r="13" spans="1:19" x14ac:dyDescent="0.2">
      <c r="A13" s="12" t="s">
        <v>176</v>
      </c>
      <c r="B13" s="9">
        <v>4.1800198150594499</v>
      </c>
      <c r="C13" s="10" t="s">
        <v>180</v>
      </c>
      <c r="D13" s="9">
        <v>220.94656538969599</v>
      </c>
      <c r="E13" s="10" t="s">
        <v>180</v>
      </c>
      <c r="F13" s="9">
        <v>11.596334214002599</v>
      </c>
      <c r="G13" s="10" t="s">
        <v>159</v>
      </c>
      <c r="H13" s="9">
        <v>42.383817701453097</v>
      </c>
      <c r="I13" s="10" t="s">
        <v>180</v>
      </c>
      <c r="J13" s="9">
        <v>0.48117569352708101</v>
      </c>
      <c r="K13" s="10" t="s">
        <v>180</v>
      </c>
      <c r="L13" s="9">
        <v>1.7073976221928699E-2</v>
      </c>
      <c r="M13" s="10" t="s">
        <v>180</v>
      </c>
      <c r="N13" s="9">
        <v>154.31614927344799</v>
      </c>
      <c r="O13" s="10" t="s">
        <v>180</v>
      </c>
      <c r="P13" s="9">
        <v>69.137186261558796</v>
      </c>
      <c r="Q13" s="10" t="s">
        <v>159</v>
      </c>
      <c r="R13" s="9">
        <v>503.05832232496698</v>
      </c>
      <c r="S13" s="10" t="s">
        <v>180</v>
      </c>
    </row>
    <row r="14" spans="1:19" x14ac:dyDescent="0.2">
      <c r="A14" s="12" t="s">
        <v>177</v>
      </c>
      <c r="B14" s="9">
        <v>4.6307051282051299</v>
      </c>
      <c r="C14" s="10" t="s">
        <v>180</v>
      </c>
      <c r="D14" s="9">
        <v>219.44330128205101</v>
      </c>
      <c r="E14" s="10" t="s">
        <v>159</v>
      </c>
      <c r="F14" s="9">
        <v>13.6134294871795</v>
      </c>
      <c r="G14" s="10" t="s">
        <v>159</v>
      </c>
      <c r="H14" s="9">
        <v>43.447884615384602</v>
      </c>
      <c r="I14" s="10" t="s">
        <v>180</v>
      </c>
      <c r="J14" s="9">
        <v>10.9772115384615</v>
      </c>
      <c r="K14" s="10" t="s">
        <v>180</v>
      </c>
      <c r="L14" s="9">
        <v>4.5192307692307698E-2</v>
      </c>
      <c r="M14" s="10" t="s">
        <v>180</v>
      </c>
      <c r="N14" s="9">
        <v>156.10628205128199</v>
      </c>
      <c r="O14" s="10" t="s">
        <v>180</v>
      </c>
      <c r="P14" s="9">
        <v>72.8002884615385</v>
      </c>
      <c r="Q14" s="10" t="s">
        <v>159</v>
      </c>
      <c r="R14" s="9">
        <v>521.06429487179503</v>
      </c>
      <c r="S14" s="10" t="s">
        <v>180</v>
      </c>
    </row>
    <row r="15" spans="1:19" x14ac:dyDescent="0.2">
      <c r="A15" s="12" t="s">
        <v>181</v>
      </c>
      <c r="B15" s="9">
        <v>9.1161764705882309</v>
      </c>
      <c r="C15" s="10" t="s">
        <v>180</v>
      </c>
      <c r="D15" s="9">
        <v>222.564705882353</v>
      </c>
      <c r="E15" s="10" t="s">
        <v>159</v>
      </c>
      <c r="F15" s="9">
        <v>13.9367647058824</v>
      </c>
      <c r="G15" s="10" t="s">
        <v>159</v>
      </c>
      <c r="H15" s="9">
        <v>46.013235294117599</v>
      </c>
      <c r="I15" s="10" t="s">
        <v>180</v>
      </c>
      <c r="J15" s="9">
        <v>11.0058823529412</v>
      </c>
      <c r="K15" s="10" t="s">
        <v>180</v>
      </c>
      <c r="L15" s="9">
        <v>4.7058823529411799E-2</v>
      </c>
      <c r="M15" s="10" t="s">
        <v>180</v>
      </c>
      <c r="N15" s="9">
        <v>159.66470588235299</v>
      </c>
      <c r="O15" s="10" t="s">
        <v>180</v>
      </c>
      <c r="P15" s="9">
        <v>76.322058823529403</v>
      </c>
      <c r="Q15" s="10" t="s">
        <v>159</v>
      </c>
      <c r="R15" s="9">
        <v>538.67058823529396</v>
      </c>
      <c r="S15" s="10" t="s">
        <v>180</v>
      </c>
    </row>
    <row r="16" spans="1:19" x14ac:dyDescent="0.2">
      <c r="A16" s="12" t="s">
        <v>182</v>
      </c>
      <c r="B16" s="9">
        <v>11.350672371638099</v>
      </c>
      <c r="C16" s="10" t="s">
        <v>180</v>
      </c>
      <c r="D16" s="9">
        <v>226.43456601467</v>
      </c>
      <c r="E16" s="10" t="s">
        <v>159</v>
      </c>
      <c r="F16" s="9">
        <v>16.192878973105099</v>
      </c>
      <c r="G16" s="10" t="s">
        <v>159</v>
      </c>
      <c r="H16" s="9">
        <v>47.540097799511003</v>
      </c>
      <c r="I16" s="10" t="s">
        <v>180</v>
      </c>
      <c r="J16" s="9">
        <v>11.4526589242054</v>
      </c>
      <c r="K16" s="10" t="s">
        <v>180</v>
      </c>
      <c r="L16" s="9">
        <v>4.3092909535452299E-2</v>
      </c>
      <c r="M16" s="10" t="s">
        <v>180</v>
      </c>
      <c r="N16" s="9">
        <v>165.40207823960901</v>
      </c>
      <c r="O16" s="10" t="s">
        <v>180</v>
      </c>
      <c r="P16" s="9">
        <v>76.102078239608801</v>
      </c>
      <c r="Q16" s="10" t="s">
        <v>159</v>
      </c>
      <c r="R16" s="9">
        <v>554.51812347188297</v>
      </c>
      <c r="S16" s="10" t="s">
        <v>180</v>
      </c>
    </row>
    <row r="17" spans="1:19" x14ac:dyDescent="0.2">
      <c r="A17" s="12" t="s">
        <v>183</v>
      </c>
      <c r="B17" s="9">
        <v>9.2691350710900497</v>
      </c>
      <c r="C17" s="10" t="s">
        <v>180</v>
      </c>
      <c r="D17" s="9">
        <v>209.89620853080601</v>
      </c>
      <c r="E17" s="10" t="s">
        <v>159</v>
      </c>
      <c r="F17" s="9">
        <v>17.1268361966825</v>
      </c>
      <c r="G17" s="10" t="s">
        <v>159</v>
      </c>
      <c r="H17" s="9">
        <v>48.343490391883897</v>
      </c>
      <c r="I17" s="10" t="s">
        <v>180</v>
      </c>
      <c r="J17" s="9">
        <v>9.5698459715639803</v>
      </c>
      <c r="K17" s="10" t="s">
        <v>180</v>
      </c>
      <c r="L17" s="9">
        <v>4.0373222748815198E-2</v>
      </c>
      <c r="M17" s="10" t="s">
        <v>180</v>
      </c>
      <c r="N17" s="9">
        <v>162.48551540284399</v>
      </c>
      <c r="O17" s="10" t="s">
        <v>180</v>
      </c>
      <c r="P17" s="9">
        <v>80.114395734597196</v>
      </c>
      <c r="Q17" s="10" t="s">
        <v>159</v>
      </c>
      <c r="R17" s="9">
        <v>536.845800522216</v>
      </c>
      <c r="S17" s="10" t="s">
        <v>180</v>
      </c>
    </row>
    <row r="18" spans="1:19" x14ac:dyDescent="0.2">
      <c r="A18" s="12" t="s">
        <v>184</v>
      </c>
      <c r="B18" s="9">
        <v>9.8867663981587999</v>
      </c>
      <c r="C18" s="10" t="s">
        <v>180</v>
      </c>
      <c r="D18" s="9">
        <v>208.860644418872</v>
      </c>
      <c r="E18" s="10" t="s">
        <v>159</v>
      </c>
      <c r="F18" s="9">
        <v>22.319591484464901</v>
      </c>
      <c r="G18" s="10" t="s">
        <v>159</v>
      </c>
      <c r="H18" s="9">
        <v>50.274873815305</v>
      </c>
      <c r="I18" s="10" t="s">
        <v>180</v>
      </c>
      <c r="J18" s="9">
        <v>10.1382623705409</v>
      </c>
      <c r="K18" s="10" t="s">
        <v>180</v>
      </c>
      <c r="L18" s="9">
        <v>3.6507479861910198E-2</v>
      </c>
      <c r="M18" s="10" t="s">
        <v>180</v>
      </c>
      <c r="N18" s="9">
        <v>165.645253164557</v>
      </c>
      <c r="O18" s="10" t="s">
        <v>180</v>
      </c>
      <c r="P18" s="9">
        <v>83.299252013808996</v>
      </c>
      <c r="Q18" s="10" t="s">
        <v>159</v>
      </c>
      <c r="R18" s="9">
        <v>550.46115114557006</v>
      </c>
      <c r="S18" s="10" t="s">
        <v>180</v>
      </c>
    </row>
    <row r="19" spans="1:19" x14ac:dyDescent="0.2">
      <c r="A19" s="12" t="s">
        <v>185</v>
      </c>
      <c r="B19" s="9">
        <v>11.7984131403118</v>
      </c>
      <c r="C19" s="10" t="s">
        <v>180</v>
      </c>
      <c r="D19" s="9">
        <v>193.87238307349699</v>
      </c>
      <c r="E19" s="10" t="s">
        <v>159</v>
      </c>
      <c r="F19" s="9">
        <v>26.359051753062399</v>
      </c>
      <c r="G19" s="10" t="s">
        <v>159</v>
      </c>
      <c r="H19" s="9">
        <v>48.888899172605797</v>
      </c>
      <c r="I19" s="10" t="s">
        <v>180</v>
      </c>
      <c r="J19" s="9">
        <v>9.3254175946547893</v>
      </c>
      <c r="K19" s="10" t="s">
        <v>180</v>
      </c>
      <c r="L19" s="9">
        <v>7.4189866369710504</v>
      </c>
      <c r="M19" s="10" t="s">
        <v>180</v>
      </c>
      <c r="N19" s="9">
        <v>162.57263363029</v>
      </c>
      <c r="O19" s="10" t="s">
        <v>180</v>
      </c>
      <c r="P19" s="9">
        <v>40.0978563474387</v>
      </c>
      <c r="Q19" s="10" t="s">
        <v>159</v>
      </c>
      <c r="R19" s="9">
        <v>500.33364134883101</v>
      </c>
      <c r="S19" s="10" t="s">
        <v>180</v>
      </c>
    </row>
    <row r="20" spans="1:19" x14ac:dyDescent="0.2">
      <c r="A20" s="12" t="s">
        <v>187</v>
      </c>
      <c r="B20" s="9">
        <v>7.5321814254859598</v>
      </c>
      <c r="C20" s="10" t="s">
        <v>180</v>
      </c>
      <c r="D20" s="9">
        <v>203.18998380129599</v>
      </c>
      <c r="E20" s="10" t="s">
        <v>159</v>
      </c>
      <c r="F20" s="9">
        <v>27.692440604751599</v>
      </c>
      <c r="G20" s="10" t="s">
        <v>159</v>
      </c>
      <c r="H20" s="9">
        <v>51.088390928725701</v>
      </c>
      <c r="I20" s="10" t="s">
        <v>180</v>
      </c>
      <c r="J20" s="9">
        <v>9.9722732181425506</v>
      </c>
      <c r="K20" s="10" t="s">
        <v>180</v>
      </c>
      <c r="L20" s="9">
        <v>10.068709503239701</v>
      </c>
      <c r="M20" s="10" t="s">
        <v>180</v>
      </c>
      <c r="N20" s="9">
        <v>164.859098272138</v>
      </c>
      <c r="O20" s="10" t="s">
        <v>180</v>
      </c>
      <c r="P20" s="9">
        <v>41.032180659287299</v>
      </c>
      <c r="Q20" s="10" t="s">
        <v>159</v>
      </c>
      <c r="R20" s="9">
        <v>515.435258413067</v>
      </c>
      <c r="S20" s="10" t="s">
        <v>180</v>
      </c>
    </row>
    <row r="21" spans="1:19" x14ac:dyDescent="0.2">
      <c r="A21" s="12" t="s">
        <v>188</v>
      </c>
      <c r="B21" s="9">
        <v>11.0050896624473</v>
      </c>
      <c r="C21" s="10" t="s">
        <v>180</v>
      </c>
      <c r="D21" s="9">
        <v>206.94129746835401</v>
      </c>
      <c r="E21" s="10" t="s">
        <v>159</v>
      </c>
      <c r="F21" s="9">
        <v>19.910155617088598</v>
      </c>
      <c r="G21" s="10" t="s">
        <v>159</v>
      </c>
      <c r="H21" s="9">
        <v>49.431803797468397</v>
      </c>
      <c r="I21" s="10" t="s">
        <v>180</v>
      </c>
      <c r="J21" s="9">
        <v>8.7926687763713094</v>
      </c>
      <c r="K21" s="10" t="s">
        <v>180</v>
      </c>
      <c r="L21" s="9">
        <v>8.3278744725738392</v>
      </c>
      <c r="M21" s="10" t="s">
        <v>180</v>
      </c>
      <c r="N21" s="9">
        <v>165.82376336629699</v>
      </c>
      <c r="O21" s="10" t="s">
        <v>180</v>
      </c>
      <c r="P21" s="9">
        <v>39.239794303797503</v>
      </c>
      <c r="Q21" s="10" t="s">
        <v>159</v>
      </c>
      <c r="R21" s="9">
        <v>509.47244746439901</v>
      </c>
      <c r="S21" s="10" t="s">
        <v>180</v>
      </c>
    </row>
    <row r="22" spans="1:19" x14ac:dyDescent="0.2">
      <c r="A22" s="12" t="s">
        <v>189</v>
      </c>
      <c r="B22" s="9">
        <v>1.9254605936540401</v>
      </c>
      <c r="C22" s="10" t="s">
        <v>180</v>
      </c>
      <c r="D22" s="9">
        <v>195.806473899693</v>
      </c>
      <c r="E22" s="10" t="s">
        <v>159</v>
      </c>
      <c r="F22" s="9">
        <v>11.0529988996929</v>
      </c>
      <c r="G22" s="10" t="s">
        <v>159</v>
      </c>
      <c r="H22" s="9">
        <v>48.125690890481103</v>
      </c>
      <c r="I22" s="10" t="s">
        <v>180</v>
      </c>
      <c r="J22" s="9">
        <v>2.39329580348004</v>
      </c>
      <c r="K22" s="10" t="s">
        <v>180</v>
      </c>
      <c r="L22" s="9">
        <v>2.95012794268168</v>
      </c>
      <c r="M22" s="10" t="s">
        <v>180</v>
      </c>
      <c r="N22" s="9">
        <v>158.24736438075701</v>
      </c>
      <c r="O22" s="10" t="s">
        <v>180</v>
      </c>
      <c r="P22" s="9">
        <v>40.883505629478002</v>
      </c>
      <c r="Q22" s="10" t="s">
        <v>159</v>
      </c>
      <c r="R22" s="9">
        <v>461.38491803991798</v>
      </c>
      <c r="S22" s="10" t="s">
        <v>180</v>
      </c>
    </row>
    <row r="23" spans="1:19" x14ac:dyDescent="0.2">
      <c r="A23" s="12" t="s">
        <v>190</v>
      </c>
      <c r="B23" s="9">
        <v>1.585075</v>
      </c>
      <c r="C23" s="10" t="s">
        <v>180</v>
      </c>
      <c r="D23" s="9">
        <v>188.360725</v>
      </c>
      <c r="E23" s="10" t="s">
        <v>159</v>
      </c>
      <c r="F23" s="9">
        <v>11.050632950000001</v>
      </c>
      <c r="G23" s="10" t="s">
        <v>159</v>
      </c>
      <c r="H23" s="9">
        <v>48.231400000000001</v>
      </c>
      <c r="I23" s="10" t="s">
        <v>180</v>
      </c>
      <c r="J23" s="9">
        <v>1.5263249999999999</v>
      </c>
      <c r="K23" s="10" t="s">
        <v>180</v>
      </c>
      <c r="L23" s="9">
        <v>2.6084999999999998</v>
      </c>
      <c r="M23" s="10" t="s">
        <v>180</v>
      </c>
      <c r="N23" s="9">
        <v>154.08949999999999</v>
      </c>
      <c r="O23" s="10" t="s">
        <v>180</v>
      </c>
      <c r="P23" s="9">
        <v>42.781984999999999</v>
      </c>
      <c r="Q23" s="10" t="s">
        <v>159</v>
      </c>
      <c r="R23" s="9">
        <v>450.23414294999998</v>
      </c>
      <c r="S23" s="10" t="s">
        <v>180</v>
      </c>
    </row>
    <row r="24" spans="1:19" x14ac:dyDescent="0.2">
      <c r="A24" s="12" t="s">
        <v>191</v>
      </c>
      <c r="B24" s="9">
        <v>4.5736559139784996</v>
      </c>
      <c r="C24" s="10" t="s">
        <v>180</v>
      </c>
      <c r="D24" s="9">
        <v>180.80183284457499</v>
      </c>
      <c r="E24" s="10" t="s">
        <v>159</v>
      </c>
      <c r="F24" s="9">
        <v>7.4303320515640303</v>
      </c>
      <c r="G24" s="10" t="s">
        <v>159</v>
      </c>
      <c r="H24" s="9">
        <v>47.117155425219899</v>
      </c>
      <c r="I24" s="10" t="s">
        <v>180</v>
      </c>
      <c r="J24" s="9">
        <v>1.022238514174</v>
      </c>
      <c r="K24" s="10" t="s">
        <v>180</v>
      </c>
      <c r="L24" s="9">
        <v>2.9146087487780998</v>
      </c>
      <c r="M24" s="10" t="s">
        <v>180</v>
      </c>
      <c r="N24" s="9">
        <v>71.8932306940372</v>
      </c>
      <c r="O24" s="10" t="s">
        <v>180</v>
      </c>
      <c r="P24" s="9">
        <v>46.422262952101697</v>
      </c>
      <c r="Q24" s="10" t="s">
        <v>159</v>
      </c>
      <c r="R24" s="9">
        <v>362.17531714442799</v>
      </c>
      <c r="S24" s="10" t="s">
        <v>180</v>
      </c>
    </row>
    <row r="25" spans="1:19" x14ac:dyDescent="0.2">
      <c r="A25" s="12" t="s">
        <v>192</v>
      </c>
      <c r="B25" s="9">
        <v>4.66642857142857</v>
      </c>
      <c r="C25" s="10" t="s">
        <v>180</v>
      </c>
      <c r="D25" s="9">
        <v>172.99916666666701</v>
      </c>
      <c r="E25" s="10" t="s">
        <v>159</v>
      </c>
      <c r="F25" s="9">
        <v>7.5353992142857198</v>
      </c>
      <c r="G25" s="10" t="s">
        <v>159</v>
      </c>
      <c r="H25" s="9">
        <v>44.741761904761901</v>
      </c>
      <c r="I25" s="10" t="s">
        <v>180</v>
      </c>
      <c r="J25" s="9">
        <v>0.66807142857142898</v>
      </c>
      <c r="K25" s="10" t="s">
        <v>180</v>
      </c>
      <c r="L25" s="9">
        <v>2.9775059523809499</v>
      </c>
      <c r="M25" s="10" t="s">
        <v>180</v>
      </c>
      <c r="N25" s="9">
        <v>58.261581237142899</v>
      </c>
      <c r="O25" s="10" t="s">
        <v>180</v>
      </c>
      <c r="P25" s="9">
        <v>47.801238095238098</v>
      </c>
      <c r="Q25" s="10" t="s">
        <v>159</v>
      </c>
      <c r="R25" s="9">
        <v>339.65115307047603</v>
      </c>
      <c r="S25" s="10" t="s">
        <v>180</v>
      </c>
    </row>
    <row r="26" spans="1:19" x14ac:dyDescent="0.2">
      <c r="A26" s="12" t="s">
        <v>193</v>
      </c>
      <c r="B26" s="9">
        <v>4.4007490636704099E-3</v>
      </c>
      <c r="C26" s="10" t="s">
        <v>180</v>
      </c>
      <c r="D26" s="9">
        <v>175.86163389513101</v>
      </c>
      <c r="E26" s="10" t="s">
        <v>159</v>
      </c>
      <c r="F26" s="9">
        <v>11.005962055243399</v>
      </c>
      <c r="G26" s="10" t="s">
        <v>159</v>
      </c>
      <c r="H26" s="9">
        <v>13.2132490636704</v>
      </c>
      <c r="I26" s="10" t="s">
        <v>180</v>
      </c>
      <c r="J26" s="9">
        <v>0.62050561797752801</v>
      </c>
      <c r="K26" s="10" t="s">
        <v>180</v>
      </c>
      <c r="L26" s="9">
        <v>3.1468656367041201</v>
      </c>
      <c r="M26" s="10" t="s">
        <v>180</v>
      </c>
      <c r="N26" s="9">
        <v>57.949063670412002</v>
      </c>
      <c r="O26" s="10" t="s">
        <v>180</v>
      </c>
      <c r="P26" s="9">
        <v>46.512617041198503</v>
      </c>
      <c r="Q26" s="10" t="s">
        <v>159</v>
      </c>
      <c r="R26" s="9">
        <v>308.31429772940101</v>
      </c>
      <c r="S26" s="10" t="s">
        <v>180</v>
      </c>
    </row>
    <row r="27" spans="1:19" x14ac:dyDescent="0.2">
      <c r="A27" s="12" t="s">
        <v>195</v>
      </c>
      <c r="B27" s="9">
        <v>0</v>
      </c>
      <c r="C27" s="10" t="s">
        <v>178</v>
      </c>
      <c r="D27" s="9">
        <v>143.29466759002801</v>
      </c>
      <c r="E27" s="10" t="s">
        <v>159</v>
      </c>
      <c r="F27" s="9">
        <v>7.7396154201292697</v>
      </c>
      <c r="G27" s="10" t="s">
        <v>159</v>
      </c>
      <c r="H27" s="9">
        <v>11.8975530932595</v>
      </c>
      <c r="I27" s="10" t="s">
        <v>180</v>
      </c>
      <c r="J27" s="9">
        <v>0.47737765466297299</v>
      </c>
      <c r="K27" s="10" t="s">
        <v>180</v>
      </c>
      <c r="L27" s="9">
        <v>3.1950669436749801</v>
      </c>
      <c r="M27" s="10" t="s">
        <v>180</v>
      </c>
      <c r="N27" s="9">
        <v>54.1454755309326</v>
      </c>
      <c r="O27" s="10" t="s">
        <v>180</v>
      </c>
      <c r="P27" s="9">
        <v>45.464796860572498</v>
      </c>
      <c r="Q27" s="10" t="s">
        <v>159</v>
      </c>
      <c r="R27" s="9">
        <v>266.21455309325898</v>
      </c>
      <c r="S27" s="10" t="s">
        <v>180</v>
      </c>
    </row>
    <row r="28" spans="1:19" x14ac:dyDescent="0.2">
      <c r="A28" s="12" t="s">
        <v>196</v>
      </c>
      <c r="B28" s="9">
        <v>0</v>
      </c>
      <c r="C28" s="10" t="s">
        <v>178</v>
      </c>
      <c r="D28" s="9">
        <v>113.766016333938</v>
      </c>
      <c r="E28" s="10" t="s">
        <v>159</v>
      </c>
      <c r="F28" s="9">
        <v>7.41242672413793</v>
      </c>
      <c r="G28" s="10" t="s">
        <v>159</v>
      </c>
      <c r="H28" s="9">
        <v>10.878569428085299</v>
      </c>
      <c r="I28" s="10" t="s">
        <v>180</v>
      </c>
      <c r="J28" s="9">
        <v>0.545916515426497</v>
      </c>
      <c r="K28" s="10" t="s">
        <v>180</v>
      </c>
      <c r="L28" s="9">
        <v>0.77985027223230496</v>
      </c>
      <c r="M28" s="10" t="s">
        <v>180</v>
      </c>
      <c r="N28" s="9">
        <v>52.519941016333902</v>
      </c>
      <c r="O28" s="10" t="s">
        <v>180</v>
      </c>
      <c r="P28" s="9">
        <v>43.024056655399299</v>
      </c>
      <c r="Q28" s="10" t="s">
        <v>159</v>
      </c>
      <c r="R28" s="9">
        <v>228.926776945554</v>
      </c>
      <c r="S28" s="10" t="s">
        <v>180</v>
      </c>
    </row>
    <row r="29" spans="1:19" x14ac:dyDescent="0.2">
      <c r="A29" s="12" t="s">
        <v>198</v>
      </c>
      <c r="B29" s="9">
        <v>0</v>
      </c>
      <c r="C29" s="10" t="s">
        <v>178</v>
      </c>
      <c r="D29" s="9">
        <v>114.231344612645</v>
      </c>
      <c r="E29" s="10" t="s">
        <v>159</v>
      </c>
      <c r="F29" s="9">
        <v>8.4593722172751598</v>
      </c>
      <c r="G29" s="10" t="s">
        <v>444</v>
      </c>
      <c r="H29" s="9">
        <v>10.200287362644699</v>
      </c>
      <c r="I29" s="10" t="s">
        <v>180</v>
      </c>
      <c r="J29" s="9">
        <v>33.905498664292097</v>
      </c>
      <c r="K29" s="10" t="s">
        <v>186</v>
      </c>
      <c r="L29" s="9">
        <v>0</v>
      </c>
      <c r="M29" s="10" t="s">
        <v>178</v>
      </c>
      <c r="N29" s="9">
        <v>51.625996595708997</v>
      </c>
      <c r="O29" s="10" t="s">
        <v>180</v>
      </c>
      <c r="P29" s="9">
        <v>43.433147818343699</v>
      </c>
      <c r="Q29" s="10" t="s">
        <v>159</v>
      </c>
      <c r="R29" s="9">
        <v>261.855647270909</v>
      </c>
      <c r="S29" s="10" t="s">
        <v>401</v>
      </c>
    </row>
    <row r="30" spans="1:19" x14ac:dyDescent="0.2">
      <c r="A30" s="12" t="s">
        <v>199</v>
      </c>
      <c r="B30" s="9">
        <v>0</v>
      </c>
      <c r="C30" s="10" t="s">
        <v>178</v>
      </c>
      <c r="D30" s="9">
        <v>96.235692375109593</v>
      </c>
      <c r="E30" s="10" t="s">
        <v>159</v>
      </c>
      <c r="F30" s="9">
        <v>7.8872261174408402</v>
      </c>
      <c r="G30" s="10" t="s">
        <v>159</v>
      </c>
      <c r="H30" s="9">
        <v>0</v>
      </c>
      <c r="I30" s="10" t="s">
        <v>194</v>
      </c>
      <c r="J30" s="9">
        <v>36.258172655565303</v>
      </c>
      <c r="K30" s="10" t="s">
        <v>159</v>
      </c>
      <c r="L30" s="9">
        <v>0</v>
      </c>
      <c r="M30" s="10" t="s">
        <v>178</v>
      </c>
      <c r="N30" s="9">
        <v>56.599193270988799</v>
      </c>
      <c r="O30" s="10" t="s">
        <v>445</v>
      </c>
      <c r="P30" s="9">
        <v>43.154732690622303</v>
      </c>
      <c r="Q30" s="10" t="s">
        <v>226</v>
      </c>
      <c r="R30" s="9">
        <v>240.13501710972699</v>
      </c>
      <c r="S30" s="10" t="s">
        <v>180</v>
      </c>
    </row>
    <row r="31" spans="1:19" x14ac:dyDescent="0.2">
      <c r="A31" s="12" t="s">
        <v>200</v>
      </c>
      <c r="B31" s="9">
        <v>11.663677614520299</v>
      </c>
      <c r="C31" s="10" t="s">
        <v>159</v>
      </c>
      <c r="D31" s="9">
        <v>174.71752376836599</v>
      </c>
      <c r="E31" s="10" t="s">
        <v>252</v>
      </c>
      <c r="F31" s="9">
        <v>6.7412705272255797</v>
      </c>
      <c r="G31" s="10" t="s">
        <v>159</v>
      </c>
      <c r="H31" s="9">
        <v>123.46944684528999</v>
      </c>
      <c r="I31" s="10" t="s">
        <v>253</v>
      </c>
      <c r="J31" s="9">
        <v>34.9351771823682</v>
      </c>
      <c r="K31" s="10" t="s">
        <v>159</v>
      </c>
      <c r="L31" s="9">
        <v>4.7848041270527197</v>
      </c>
      <c r="M31" s="10" t="s">
        <v>330</v>
      </c>
      <c r="N31" s="9">
        <v>58.287702043175798</v>
      </c>
      <c r="O31" s="10" t="s">
        <v>255</v>
      </c>
      <c r="P31" s="9">
        <v>81.421305099394999</v>
      </c>
      <c r="Q31" s="10" t="s">
        <v>159</v>
      </c>
      <c r="R31" s="9">
        <v>496.02090720739398</v>
      </c>
      <c r="S31" s="10" t="s">
        <v>180</v>
      </c>
    </row>
    <row r="32" spans="1:19" x14ac:dyDescent="0.2">
      <c r="A32" s="15" t="s">
        <v>201</v>
      </c>
      <c r="B32" s="13">
        <v>14.994</v>
      </c>
      <c r="C32" s="14" t="s">
        <v>159</v>
      </c>
      <c r="D32" s="13">
        <v>206.422</v>
      </c>
      <c r="E32" s="14" t="s">
        <v>256</v>
      </c>
      <c r="F32" s="13">
        <v>6.7350000000000003</v>
      </c>
      <c r="G32" s="14" t="s">
        <v>159</v>
      </c>
      <c r="H32" s="13">
        <v>152.57499999999999</v>
      </c>
      <c r="I32" s="14" t="s">
        <v>159</v>
      </c>
      <c r="J32" s="13">
        <v>47.336259570000003</v>
      </c>
      <c r="K32" s="14" t="s">
        <v>159</v>
      </c>
      <c r="L32" s="13">
        <v>14.789007</v>
      </c>
      <c r="M32" s="14" t="s">
        <v>159</v>
      </c>
      <c r="N32" s="13">
        <v>59.231608829370501</v>
      </c>
      <c r="O32" s="14" t="s">
        <v>257</v>
      </c>
      <c r="P32" s="13">
        <v>114.798</v>
      </c>
      <c r="Q32" s="14" t="s">
        <v>159</v>
      </c>
      <c r="R32" s="13">
        <v>616.88087539937101</v>
      </c>
      <c r="S32" s="14" t="s">
        <v>159</v>
      </c>
    </row>
    <row r="34" spans="1:2" x14ac:dyDescent="0.2">
      <c r="A34" s="16" t="s">
        <v>202</v>
      </c>
      <c r="B34" s="16" t="s">
        <v>227</v>
      </c>
    </row>
    <row r="36" spans="1:2" x14ac:dyDescent="0.2">
      <c r="B36" s="16" t="s">
        <v>415</v>
      </c>
    </row>
    <row r="37" spans="1:2" x14ac:dyDescent="0.2">
      <c r="B37" s="16" t="s">
        <v>446</v>
      </c>
    </row>
    <row r="38" spans="1:2" x14ac:dyDescent="0.2">
      <c r="B38" s="16" t="s">
        <v>447</v>
      </c>
    </row>
    <row r="39" spans="1:2" x14ac:dyDescent="0.2">
      <c r="B39" s="16" t="s">
        <v>448</v>
      </c>
    </row>
    <row r="40" spans="1:2" x14ac:dyDescent="0.2">
      <c r="B40" s="16" t="s">
        <v>449</v>
      </c>
    </row>
    <row r="41" spans="1:2" x14ac:dyDescent="0.2">
      <c r="B41" s="16" t="s">
        <v>450</v>
      </c>
    </row>
    <row r="42" spans="1:2" x14ac:dyDescent="0.2">
      <c r="B42" s="16" t="s">
        <v>451</v>
      </c>
    </row>
    <row r="43" spans="1:2" x14ac:dyDescent="0.2">
      <c r="B43" s="16" t="s">
        <v>452</v>
      </c>
    </row>
    <row r="44" spans="1:2" x14ac:dyDescent="0.2">
      <c r="B44" s="16" t="s">
        <v>453</v>
      </c>
    </row>
    <row r="45" spans="1:2" x14ac:dyDescent="0.2">
      <c r="B45" s="16" t="s">
        <v>454</v>
      </c>
    </row>
    <row r="46" spans="1:2" x14ac:dyDescent="0.2">
      <c r="B46" s="16" t="s">
        <v>455</v>
      </c>
    </row>
    <row r="48" spans="1:2" x14ac:dyDescent="0.2">
      <c r="B48" s="16" t="s">
        <v>318</v>
      </c>
    </row>
    <row r="49" spans="1:2" x14ac:dyDescent="0.2">
      <c r="B49" s="16" t="s">
        <v>208</v>
      </c>
    </row>
    <row r="50" spans="1:2" x14ac:dyDescent="0.2">
      <c r="B50" s="16" t="s">
        <v>209</v>
      </c>
    </row>
    <row r="53" spans="1:2" x14ac:dyDescent="0.2">
      <c r="A53" s="17" t="str">
        <f>HYPERLINK("#'WAGERING 11'!A2", "&lt;&lt;&lt; Previous table")</f>
        <v>&lt;&lt;&lt; Previous table</v>
      </c>
    </row>
    <row r="54" spans="1:2" x14ac:dyDescent="0.2">
      <c r="A54" s="17" t="str">
        <f>HYPERLINK("#'WAGERING 13'!A2", "&gt;&gt;&gt; Next table")</f>
        <v>&gt;&gt;&gt; Next table</v>
      </c>
    </row>
  </sheetData>
  <mergeCells count="12">
    <mergeCell ref="A2:S2"/>
    <mergeCell ref="A3:S3"/>
    <mergeCell ref="A6:S6"/>
    <mergeCell ref="B5:C5"/>
    <mergeCell ref="D5:E5"/>
    <mergeCell ref="F5:G5"/>
    <mergeCell ref="H5:I5"/>
    <mergeCell ref="J5:K5"/>
    <mergeCell ref="L5:M5"/>
    <mergeCell ref="N5:O5"/>
    <mergeCell ref="P5:Q5"/>
    <mergeCell ref="R5:S5"/>
  </mergeCells>
  <pageMargins left="0.7" right="0.7" top="0.75" bottom="0.75" header="0.3" footer="0.3"/>
  <pageSetup paperSize="9" orientation="portrait" horizontalDpi="300" verticalDpi="30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S42"/>
  <sheetViews>
    <sheetView workbookViewId="0"/>
  </sheetViews>
  <sheetFormatPr defaultColWidth="11.42578125" defaultRowHeight="12.75" x14ac:dyDescent="0.2"/>
  <cols>
    <col min="1" max="2" width="12.7109375" customWidth="1"/>
    <col min="3" max="3" width="4.42578125" customWidth="1"/>
    <col min="4" max="4" width="12.7109375" customWidth="1"/>
    <col min="5" max="5" width="4.42578125" customWidth="1"/>
    <col min="6" max="6" width="12.7109375" customWidth="1"/>
    <col min="7" max="7" width="4.42578125" customWidth="1"/>
    <col min="8" max="8" width="12.7109375" customWidth="1"/>
    <col min="9" max="9" width="4.42578125" customWidth="1"/>
    <col min="10" max="10" width="12.7109375" customWidth="1"/>
    <col min="11" max="11" width="4.42578125" customWidth="1"/>
    <col min="12" max="12" width="12.7109375" customWidth="1"/>
    <col min="13" max="13" width="4.42578125" customWidth="1"/>
    <col min="14" max="14" width="12.7109375" customWidth="1"/>
    <col min="15" max="15" width="4.42578125" customWidth="1"/>
    <col min="16" max="16" width="12.7109375" customWidth="1"/>
    <col min="17" max="17" width="4.42578125" customWidth="1"/>
    <col min="18" max="18" width="12.7109375" customWidth="1"/>
    <col min="19" max="19" width="4.42578125" customWidth="1"/>
  </cols>
  <sheetData>
    <row r="1" spans="1:19" x14ac:dyDescent="0.2">
      <c r="A1" s="8" t="str">
        <f>HYPERLINK("#'INDEX'!B15", "Link to index")</f>
        <v>Link to index</v>
      </c>
    </row>
    <row r="2" spans="1:19" ht="15.75" customHeight="1" x14ac:dyDescent="0.2">
      <c r="A2" s="25" t="s">
        <v>223</v>
      </c>
      <c r="B2" s="24"/>
      <c r="C2" s="24"/>
      <c r="D2" s="24"/>
      <c r="E2" s="24"/>
      <c r="F2" s="24"/>
      <c r="G2" s="24"/>
      <c r="H2" s="24"/>
      <c r="I2" s="24"/>
      <c r="J2" s="24"/>
      <c r="K2" s="24"/>
      <c r="L2" s="24"/>
      <c r="M2" s="24"/>
      <c r="N2" s="24"/>
      <c r="O2" s="24"/>
      <c r="P2" s="24"/>
      <c r="Q2" s="24"/>
      <c r="R2" s="24"/>
      <c r="S2" s="24"/>
    </row>
    <row r="3" spans="1:19" ht="15.75" customHeight="1" x14ac:dyDescent="0.2">
      <c r="A3" s="25" t="s">
        <v>33</v>
      </c>
      <c r="B3" s="24"/>
      <c r="C3" s="24"/>
      <c r="D3" s="24"/>
      <c r="E3" s="24"/>
      <c r="F3" s="24"/>
      <c r="G3" s="24"/>
      <c r="H3" s="24"/>
      <c r="I3" s="24"/>
      <c r="J3" s="24"/>
      <c r="K3" s="24"/>
      <c r="L3" s="24"/>
      <c r="M3" s="24"/>
      <c r="N3" s="24"/>
      <c r="O3" s="24"/>
      <c r="P3" s="24"/>
      <c r="Q3" s="24"/>
      <c r="R3" s="24"/>
      <c r="S3" s="24"/>
    </row>
    <row r="4" spans="1:19" ht="15.75" customHeight="1" x14ac:dyDescent="0.2"/>
    <row r="5" spans="1:19" ht="55.5" customHeight="1" x14ac:dyDescent="0.2">
      <c r="A5" s="11" t="s">
        <v>159</v>
      </c>
      <c r="B5" s="27" t="s">
        <v>160</v>
      </c>
      <c r="C5" s="27" t="s">
        <v>159</v>
      </c>
      <c r="D5" s="27" t="s">
        <v>161</v>
      </c>
      <c r="E5" s="27" t="s">
        <v>159</v>
      </c>
      <c r="F5" s="27" t="s">
        <v>162</v>
      </c>
      <c r="G5" s="27" t="s">
        <v>159</v>
      </c>
      <c r="H5" s="27" t="s">
        <v>163</v>
      </c>
      <c r="I5" s="27" t="s">
        <v>159</v>
      </c>
      <c r="J5" s="27" t="s">
        <v>164</v>
      </c>
      <c r="K5" s="27" t="s">
        <v>159</v>
      </c>
      <c r="L5" s="27" t="s">
        <v>165</v>
      </c>
      <c r="M5" s="27" t="s">
        <v>159</v>
      </c>
      <c r="N5" s="27" t="s">
        <v>166</v>
      </c>
      <c r="O5" s="27" t="s">
        <v>159</v>
      </c>
      <c r="P5" s="27" t="s">
        <v>167</v>
      </c>
      <c r="Q5" s="27" t="s">
        <v>159</v>
      </c>
      <c r="R5" s="27" t="s">
        <v>168</v>
      </c>
      <c r="S5" s="27" t="s">
        <v>159</v>
      </c>
    </row>
    <row r="6" spans="1:19" x14ac:dyDescent="0.2">
      <c r="A6" s="26" t="s">
        <v>222</v>
      </c>
      <c r="B6" s="26"/>
      <c r="C6" s="26"/>
      <c r="D6" s="26"/>
      <c r="E6" s="26"/>
      <c r="F6" s="26"/>
      <c r="G6" s="26"/>
      <c r="H6" s="26"/>
      <c r="I6" s="26"/>
      <c r="J6" s="26"/>
      <c r="K6" s="26"/>
      <c r="L6" s="26"/>
      <c r="M6" s="26"/>
      <c r="N6" s="26"/>
      <c r="O6" s="26"/>
      <c r="P6" s="26"/>
      <c r="Q6" s="26"/>
      <c r="R6" s="26"/>
      <c r="S6" s="26"/>
    </row>
    <row r="7" spans="1:19" x14ac:dyDescent="0.2">
      <c r="A7" s="12" t="s">
        <v>170</v>
      </c>
      <c r="B7" s="18">
        <v>16.2088859912927</v>
      </c>
      <c r="C7" s="10" t="s">
        <v>159</v>
      </c>
      <c r="D7" s="18">
        <v>7.4268452451413696</v>
      </c>
      <c r="E7" s="10" t="s">
        <v>159</v>
      </c>
      <c r="F7" s="18">
        <v>59.764374934873103</v>
      </c>
      <c r="G7" s="10" t="s">
        <v>159</v>
      </c>
      <c r="H7" s="18">
        <v>26.830054353809601</v>
      </c>
      <c r="I7" s="10" t="s">
        <v>159</v>
      </c>
      <c r="J7" s="18">
        <v>13.410937735432499</v>
      </c>
      <c r="K7" s="10" t="s">
        <v>159</v>
      </c>
      <c r="L7" s="18">
        <v>42.126107750826399</v>
      </c>
      <c r="M7" s="10" t="s">
        <v>159</v>
      </c>
      <c r="N7" s="18">
        <v>19.282459953249202</v>
      </c>
      <c r="O7" s="10" t="s">
        <v>159</v>
      </c>
      <c r="P7" s="18">
        <v>57.0027647332819</v>
      </c>
      <c r="Q7" s="10" t="s">
        <v>159</v>
      </c>
      <c r="R7" s="18">
        <v>19.092118502417399</v>
      </c>
      <c r="S7" s="10" t="s">
        <v>159</v>
      </c>
    </row>
    <row r="8" spans="1:19" x14ac:dyDescent="0.2">
      <c r="A8" s="12" t="s">
        <v>171</v>
      </c>
      <c r="B8" s="18">
        <v>10.440433805890001</v>
      </c>
      <c r="C8" s="10" t="s">
        <v>159</v>
      </c>
      <c r="D8" s="18">
        <v>9.1229522575173796</v>
      </c>
      <c r="E8" s="10" t="s">
        <v>159</v>
      </c>
      <c r="F8" s="18">
        <v>45.698875874262399</v>
      </c>
      <c r="G8" s="10" t="s">
        <v>159</v>
      </c>
      <c r="H8" s="18">
        <v>28.583569387119098</v>
      </c>
      <c r="I8" s="10" t="s">
        <v>159</v>
      </c>
      <c r="J8" s="18">
        <v>11.516780272491101</v>
      </c>
      <c r="K8" s="10" t="s">
        <v>159</v>
      </c>
      <c r="L8" s="18">
        <v>46.242695893889397</v>
      </c>
      <c r="M8" s="10" t="s">
        <v>159</v>
      </c>
      <c r="N8" s="18">
        <v>21.001862927481898</v>
      </c>
      <c r="O8" s="10" t="s">
        <v>159</v>
      </c>
      <c r="P8" s="18">
        <v>53.645890807670099</v>
      </c>
      <c r="Q8" s="10" t="s">
        <v>159</v>
      </c>
      <c r="R8" s="18">
        <v>19.6695789235334</v>
      </c>
      <c r="S8" s="10" t="s">
        <v>159</v>
      </c>
    </row>
    <row r="9" spans="1:19" x14ac:dyDescent="0.2">
      <c r="A9" s="12" t="s">
        <v>172</v>
      </c>
      <c r="B9" s="18">
        <v>9.6628082536487199</v>
      </c>
      <c r="C9" s="10" t="s">
        <v>159</v>
      </c>
      <c r="D9" s="18">
        <v>9.8548910363118107</v>
      </c>
      <c r="E9" s="10" t="s">
        <v>159</v>
      </c>
      <c r="F9" s="18">
        <v>42.6657308173384</v>
      </c>
      <c r="G9" s="10" t="s">
        <v>159</v>
      </c>
      <c r="H9" s="18">
        <v>26.583784440369001</v>
      </c>
      <c r="I9" s="10" t="s">
        <v>159</v>
      </c>
      <c r="J9" s="18">
        <v>11.4446094034674</v>
      </c>
      <c r="K9" s="10" t="s">
        <v>159</v>
      </c>
      <c r="L9" s="18">
        <v>42.695067882036597</v>
      </c>
      <c r="M9" s="10" t="s">
        <v>159</v>
      </c>
      <c r="N9" s="18">
        <v>23.217687796147601</v>
      </c>
      <c r="O9" s="10" t="s">
        <v>159</v>
      </c>
      <c r="P9" s="18">
        <v>51.342851337700303</v>
      </c>
      <c r="Q9" s="10" t="s">
        <v>159</v>
      </c>
      <c r="R9" s="18">
        <v>19.7231160232548</v>
      </c>
      <c r="S9" s="10" t="s">
        <v>159</v>
      </c>
    </row>
    <row r="10" spans="1:19" x14ac:dyDescent="0.2">
      <c r="A10" s="12" t="s">
        <v>173</v>
      </c>
      <c r="B10" s="18">
        <v>8.1366416180350107</v>
      </c>
      <c r="C10" s="10" t="s">
        <v>159</v>
      </c>
      <c r="D10" s="18">
        <v>9.3969515638764491</v>
      </c>
      <c r="E10" s="10" t="s">
        <v>159</v>
      </c>
      <c r="F10" s="18">
        <v>44.393482631090798</v>
      </c>
      <c r="G10" s="10" t="s">
        <v>159</v>
      </c>
      <c r="H10" s="18">
        <v>23.9282954100631</v>
      </c>
      <c r="I10" s="10" t="s">
        <v>159</v>
      </c>
      <c r="J10" s="18">
        <v>10.655234059826601</v>
      </c>
      <c r="K10" s="10" t="s">
        <v>159</v>
      </c>
      <c r="L10" s="18">
        <v>41.8233551526504</v>
      </c>
      <c r="M10" s="10" t="s">
        <v>159</v>
      </c>
      <c r="N10" s="18">
        <v>20.8821116432674</v>
      </c>
      <c r="O10" s="10" t="s">
        <v>159</v>
      </c>
      <c r="P10" s="18">
        <v>44.239676995863398</v>
      </c>
      <c r="Q10" s="10" t="s">
        <v>159</v>
      </c>
      <c r="R10" s="18">
        <v>17.634810437195998</v>
      </c>
      <c r="S10" s="10" t="s">
        <v>159</v>
      </c>
    </row>
    <row r="11" spans="1:19" x14ac:dyDescent="0.2">
      <c r="A11" s="12" t="s">
        <v>174</v>
      </c>
      <c r="B11" s="18">
        <v>8.4357619113434801</v>
      </c>
      <c r="C11" s="10" t="s">
        <v>159</v>
      </c>
      <c r="D11" s="18">
        <v>8.8108727328849206</v>
      </c>
      <c r="E11" s="10" t="s">
        <v>159</v>
      </c>
      <c r="F11" s="18">
        <v>42.2336978670916</v>
      </c>
      <c r="G11" s="10" t="s">
        <v>159</v>
      </c>
      <c r="H11" s="18">
        <v>26.2847689991283</v>
      </c>
      <c r="I11" s="10" t="s">
        <v>159</v>
      </c>
      <c r="J11" s="18">
        <v>9.8765801929183397</v>
      </c>
      <c r="K11" s="10" t="s">
        <v>159</v>
      </c>
      <c r="L11" s="18">
        <v>36.768429398465301</v>
      </c>
      <c r="M11" s="10" t="s">
        <v>159</v>
      </c>
      <c r="N11" s="18">
        <v>21.780494897689401</v>
      </c>
      <c r="O11" s="10" t="s">
        <v>159</v>
      </c>
      <c r="P11" s="18">
        <v>43.952495480003101</v>
      </c>
      <c r="Q11" s="10" t="s">
        <v>159</v>
      </c>
      <c r="R11" s="18">
        <v>17.745193300232199</v>
      </c>
      <c r="S11" s="10" t="s">
        <v>159</v>
      </c>
    </row>
    <row r="12" spans="1:19" x14ac:dyDescent="0.2">
      <c r="A12" s="12" t="s">
        <v>175</v>
      </c>
      <c r="B12" s="18">
        <v>8.1160264386378298</v>
      </c>
      <c r="C12" s="10" t="s">
        <v>159</v>
      </c>
      <c r="D12" s="18">
        <v>8.9864812065327797</v>
      </c>
      <c r="E12" s="10" t="s">
        <v>159</v>
      </c>
      <c r="F12" s="18">
        <v>40.473778220257103</v>
      </c>
      <c r="G12" s="10" t="s">
        <v>159</v>
      </c>
      <c r="H12" s="18">
        <v>25.0415744711072</v>
      </c>
      <c r="I12" s="10" t="s">
        <v>159</v>
      </c>
      <c r="J12" s="18">
        <v>9.6324983028563302</v>
      </c>
      <c r="K12" s="10" t="s">
        <v>159</v>
      </c>
      <c r="L12" s="18">
        <v>32.912902758954601</v>
      </c>
      <c r="M12" s="10" t="s">
        <v>159</v>
      </c>
      <c r="N12" s="18">
        <v>22.684340579080999</v>
      </c>
      <c r="O12" s="10" t="s">
        <v>159</v>
      </c>
      <c r="P12" s="18">
        <v>42.7367166212534</v>
      </c>
      <c r="Q12" s="10" t="s">
        <v>159</v>
      </c>
      <c r="R12" s="18">
        <v>17.7245592662881</v>
      </c>
      <c r="S12" s="10" t="s">
        <v>159</v>
      </c>
    </row>
    <row r="13" spans="1:19" x14ac:dyDescent="0.2">
      <c r="A13" s="12" t="s">
        <v>176</v>
      </c>
      <c r="B13" s="18">
        <v>7.0124850853378096</v>
      </c>
      <c r="C13" s="10" t="s">
        <v>159</v>
      </c>
      <c r="D13" s="18">
        <v>8.8304718084706995</v>
      </c>
      <c r="E13" s="10" t="s">
        <v>159</v>
      </c>
      <c r="F13" s="18">
        <v>32.077217957483199</v>
      </c>
      <c r="G13" s="10" t="s">
        <v>159</v>
      </c>
      <c r="H13" s="18">
        <v>23.469358988982599</v>
      </c>
      <c r="I13" s="10" t="s">
        <v>159</v>
      </c>
      <c r="J13" s="18">
        <v>10.1801024211872</v>
      </c>
      <c r="K13" s="10" t="s">
        <v>159</v>
      </c>
      <c r="L13" s="18">
        <v>33.752846078988298</v>
      </c>
      <c r="M13" s="10" t="s">
        <v>159</v>
      </c>
      <c r="N13" s="18">
        <v>20.868977711003399</v>
      </c>
      <c r="O13" s="10" t="s">
        <v>159</v>
      </c>
      <c r="P13" s="18">
        <v>43.308980755523898</v>
      </c>
      <c r="Q13" s="10" t="s">
        <v>159</v>
      </c>
      <c r="R13" s="18">
        <v>16.952942882418402</v>
      </c>
      <c r="S13" s="10" t="s">
        <v>159</v>
      </c>
    </row>
    <row r="14" spans="1:19" x14ac:dyDescent="0.2">
      <c r="A14" s="12" t="s">
        <v>177</v>
      </c>
      <c r="B14" s="18">
        <v>7.5937306661167296</v>
      </c>
      <c r="C14" s="10" t="s">
        <v>159</v>
      </c>
      <c r="D14" s="18">
        <v>8.5700173586414508</v>
      </c>
      <c r="E14" s="10" t="s">
        <v>159</v>
      </c>
      <c r="F14" s="18">
        <v>29.145150661954101</v>
      </c>
      <c r="G14" s="10" t="s">
        <v>159</v>
      </c>
      <c r="H14" s="18">
        <v>21.386168894598502</v>
      </c>
      <c r="I14" s="10" t="s">
        <v>159</v>
      </c>
      <c r="J14" s="18">
        <v>10.2049505959051</v>
      </c>
      <c r="K14" s="10" t="s">
        <v>159</v>
      </c>
      <c r="L14" s="18">
        <v>32.643277402484202</v>
      </c>
      <c r="M14" s="10" t="s">
        <v>159</v>
      </c>
      <c r="N14" s="18">
        <v>22.466993421700199</v>
      </c>
      <c r="O14" s="10" t="s">
        <v>159</v>
      </c>
      <c r="P14" s="18">
        <v>37.769263160409601</v>
      </c>
      <c r="Q14" s="10" t="s">
        <v>159</v>
      </c>
      <c r="R14" s="18">
        <v>16.549849446567698</v>
      </c>
      <c r="S14" s="10" t="s">
        <v>159</v>
      </c>
    </row>
    <row r="15" spans="1:19" x14ac:dyDescent="0.2">
      <c r="A15" s="12" t="s">
        <v>181</v>
      </c>
      <c r="B15" s="18">
        <v>7.5354219143576797</v>
      </c>
      <c r="C15" s="10" t="s">
        <v>159</v>
      </c>
      <c r="D15" s="18">
        <v>8.3304179390334294</v>
      </c>
      <c r="E15" s="10" t="s">
        <v>159</v>
      </c>
      <c r="F15" s="18">
        <v>30.2589595981133</v>
      </c>
      <c r="G15" s="10" t="s">
        <v>159</v>
      </c>
      <c r="H15" s="18">
        <v>21.1980192561184</v>
      </c>
      <c r="I15" s="10" t="s">
        <v>159</v>
      </c>
      <c r="J15" s="18">
        <v>10.2495552982897</v>
      </c>
      <c r="K15" s="10" t="s">
        <v>159</v>
      </c>
      <c r="L15" s="18">
        <v>33.792378080847001</v>
      </c>
      <c r="M15" s="10" t="s">
        <v>159</v>
      </c>
      <c r="N15" s="18">
        <v>22.671646580147801</v>
      </c>
      <c r="O15" s="10" t="s">
        <v>159</v>
      </c>
      <c r="P15" s="18">
        <v>39.163538800409</v>
      </c>
      <c r="Q15" s="10" t="s">
        <v>159</v>
      </c>
      <c r="R15" s="18">
        <v>16.597722914251701</v>
      </c>
      <c r="S15" s="10" t="s">
        <v>159</v>
      </c>
    </row>
    <row r="16" spans="1:19" x14ac:dyDescent="0.2">
      <c r="A16" s="12" t="s">
        <v>182</v>
      </c>
      <c r="B16" s="18">
        <v>7.6830045070831297</v>
      </c>
      <c r="C16" s="10" t="s">
        <v>159</v>
      </c>
      <c r="D16" s="18">
        <v>7.8546438867071204</v>
      </c>
      <c r="E16" s="10" t="s">
        <v>159</v>
      </c>
      <c r="F16" s="18">
        <v>31.9763279721281</v>
      </c>
      <c r="G16" s="10" t="s">
        <v>159</v>
      </c>
      <c r="H16" s="18">
        <v>18.504441672235</v>
      </c>
      <c r="I16" s="10" t="s">
        <v>159</v>
      </c>
      <c r="J16" s="18">
        <v>9.7191942495809904</v>
      </c>
      <c r="K16" s="10" t="s">
        <v>159</v>
      </c>
      <c r="L16" s="18">
        <v>34.192536593212203</v>
      </c>
      <c r="M16" s="10" t="s">
        <v>159</v>
      </c>
      <c r="N16" s="18">
        <v>21.2894785537773</v>
      </c>
      <c r="O16" s="10" t="s">
        <v>159</v>
      </c>
      <c r="P16" s="18">
        <v>39.4334527796724</v>
      </c>
      <c r="Q16" s="10" t="s">
        <v>159</v>
      </c>
      <c r="R16" s="18">
        <v>15.600019912237199</v>
      </c>
      <c r="S16" s="10" t="s">
        <v>159</v>
      </c>
    </row>
    <row r="17" spans="1:19" x14ac:dyDescent="0.2">
      <c r="A17" s="12" t="s">
        <v>183</v>
      </c>
      <c r="B17" s="18">
        <v>7.3654203387322301</v>
      </c>
      <c r="C17" s="10" t="s">
        <v>159</v>
      </c>
      <c r="D17" s="18">
        <v>8.9567970718292997</v>
      </c>
      <c r="E17" s="10" t="s">
        <v>159</v>
      </c>
      <c r="F17" s="18">
        <v>30.858597020535399</v>
      </c>
      <c r="G17" s="10" t="s">
        <v>159</v>
      </c>
      <c r="H17" s="18">
        <v>18.532820985116398</v>
      </c>
      <c r="I17" s="10" t="s">
        <v>159</v>
      </c>
      <c r="J17" s="18">
        <v>11.4025860239586</v>
      </c>
      <c r="K17" s="10" t="s">
        <v>159</v>
      </c>
      <c r="L17" s="18">
        <v>31.964860119695999</v>
      </c>
      <c r="M17" s="10" t="s">
        <v>159</v>
      </c>
      <c r="N17" s="18">
        <v>22.649620674084801</v>
      </c>
      <c r="O17" s="10" t="s">
        <v>159</v>
      </c>
      <c r="P17" s="18">
        <v>40.554287747048001</v>
      </c>
      <c r="Q17" s="10" t="s">
        <v>159</v>
      </c>
      <c r="R17" s="18">
        <v>16.639887761521699</v>
      </c>
      <c r="S17" s="10" t="s">
        <v>159</v>
      </c>
    </row>
    <row r="18" spans="1:19" x14ac:dyDescent="0.2">
      <c r="A18" s="12" t="s">
        <v>184</v>
      </c>
      <c r="B18" s="18">
        <v>7.2653776029171899</v>
      </c>
      <c r="C18" s="10" t="s">
        <v>159</v>
      </c>
      <c r="D18" s="18">
        <v>9.3237099977759108</v>
      </c>
      <c r="E18" s="10" t="s">
        <v>159</v>
      </c>
      <c r="F18" s="18">
        <v>26.900055908767399</v>
      </c>
      <c r="G18" s="10" t="s">
        <v>159</v>
      </c>
      <c r="H18" s="18">
        <v>17.458310960782299</v>
      </c>
      <c r="I18" s="10" t="s">
        <v>159</v>
      </c>
      <c r="J18" s="18">
        <v>11.420319997777799</v>
      </c>
      <c r="K18" s="10" t="s">
        <v>159</v>
      </c>
      <c r="L18" s="18">
        <v>31.0387775361922</v>
      </c>
      <c r="M18" s="10" t="s">
        <v>159</v>
      </c>
      <c r="N18" s="18">
        <v>22.589001850450799</v>
      </c>
      <c r="O18" s="10" t="s">
        <v>159</v>
      </c>
      <c r="P18" s="18">
        <v>45.007486212354102</v>
      </c>
      <c r="Q18" s="10" t="s">
        <v>159</v>
      </c>
      <c r="R18" s="18">
        <v>16.940166449513502</v>
      </c>
      <c r="S18" s="10" t="s">
        <v>159</v>
      </c>
    </row>
    <row r="19" spans="1:19" x14ac:dyDescent="0.2">
      <c r="A19" s="12" t="s">
        <v>185</v>
      </c>
      <c r="B19" s="18">
        <v>7.2594633828287396</v>
      </c>
      <c r="C19" s="10" t="s">
        <v>159</v>
      </c>
      <c r="D19" s="18">
        <v>10.2878954825182</v>
      </c>
      <c r="E19" s="10" t="s">
        <v>159</v>
      </c>
      <c r="F19" s="18">
        <v>24.169324015541999</v>
      </c>
      <c r="G19" s="10" t="s">
        <v>179</v>
      </c>
      <c r="H19" s="18">
        <v>17.525359349449399</v>
      </c>
      <c r="I19" s="10" t="s">
        <v>159</v>
      </c>
      <c r="J19" s="18">
        <v>11.2852883524286</v>
      </c>
      <c r="K19" s="10" t="s">
        <v>159</v>
      </c>
      <c r="L19" s="18">
        <v>30.4857976577713</v>
      </c>
      <c r="M19" s="10" t="s">
        <v>159</v>
      </c>
      <c r="N19" s="18">
        <v>22.7724727229716</v>
      </c>
      <c r="O19" s="10" t="s">
        <v>159</v>
      </c>
      <c r="P19" s="18">
        <v>45.365703462496597</v>
      </c>
      <c r="Q19" s="10" t="s">
        <v>159</v>
      </c>
      <c r="R19" s="18">
        <v>17.739848972295501</v>
      </c>
      <c r="S19" s="10" t="s">
        <v>159</v>
      </c>
    </row>
    <row r="20" spans="1:19" x14ac:dyDescent="0.2">
      <c r="A20" s="12" t="s">
        <v>187</v>
      </c>
      <c r="B20" s="18">
        <v>7.7348565421462601</v>
      </c>
      <c r="C20" s="10" t="s">
        <v>159</v>
      </c>
      <c r="D20" s="18">
        <v>10.458180229453699</v>
      </c>
      <c r="E20" s="10" t="s">
        <v>159</v>
      </c>
      <c r="F20" s="18">
        <v>22.926333265394899</v>
      </c>
      <c r="G20" s="10" t="s">
        <v>159</v>
      </c>
      <c r="H20" s="18">
        <v>17.336321070514099</v>
      </c>
      <c r="I20" s="10" t="s">
        <v>159</v>
      </c>
      <c r="J20" s="18">
        <v>11.864058453700601</v>
      </c>
      <c r="K20" s="10" t="s">
        <v>159</v>
      </c>
      <c r="L20" s="18">
        <v>28.773282276927102</v>
      </c>
      <c r="M20" s="10" t="s">
        <v>159</v>
      </c>
      <c r="N20" s="18">
        <v>23.856118599364201</v>
      </c>
      <c r="O20" s="10" t="s">
        <v>159</v>
      </c>
      <c r="P20" s="18">
        <v>45.966332058905898</v>
      </c>
      <c r="Q20" s="10" t="s">
        <v>159</v>
      </c>
      <c r="R20" s="18">
        <v>18.188572299663601</v>
      </c>
      <c r="S20" s="10" t="s">
        <v>159</v>
      </c>
    </row>
    <row r="21" spans="1:19" x14ac:dyDescent="0.2">
      <c r="A21" s="12" t="s">
        <v>188</v>
      </c>
      <c r="B21" s="18">
        <v>8.1419082970510495</v>
      </c>
      <c r="C21" s="10" t="s">
        <v>159</v>
      </c>
      <c r="D21" s="18">
        <v>11.012733080653801</v>
      </c>
      <c r="E21" s="10" t="s">
        <v>159</v>
      </c>
      <c r="F21" s="18">
        <v>20.193077158054798</v>
      </c>
      <c r="G21" s="10" t="s">
        <v>159</v>
      </c>
      <c r="H21" s="18">
        <v>17.110982423097202</v>
      </c>
      <c r="I21" s="10" t="s">
        <v>159</v>
      </c>
      <c r="J21" s="18">
        <v>12.3029508288688</v>
      </c>
      <c r="K21" s="10" t="s">
        <v>159</v>
      </c>
      <c r="L21" s="18">
        <v>28.314385789211499</v>
      </c>
      <c r="M21" s="10" t="s">
        <v>159</v>
      </c>
      <c r="N21" s="18">
        <v>25.779745451137799</v>
      </c>
      <c r="O21" s="10" t="s">
        <v>159</v>
      </c>
      <c r="P21" s="18">
        <v>47.1926123878672</v>
      </c>
      <c r="Q21" s="10" t="s">
        <v>159</v>
      </c>
      <c r="R21" s="18">
        <v>19.0722631197544</v>
      </c>
      <c r="S21" s="10" t="s">
        <v>159</v>
      </c>
    </row>
    <row r="22" spans="1:19" x14ac:dyDescent="0.2">
      <c r="A22" s="12" t="s">
        <v>189</v>
      </c>
      <c r="B22" s="18">
        <v>7.8066687060263096</v>
      </c>
      <c r="C22" s="10" t="s">
        <v>159</v>
      </c>
      <c r="D22" s="18">
        <v>12.1155516095734</v>
      </c>
      <c r="E22" s="10" t="s">
        <v>159</v>
      </c>
      <c r="F22" s="18">
        <v>17.754217525998801</v>
      </c>
      <c r="G22" s="10" t="s">
        <v>159</v>
      </c>
      <c r="H22" s="18">
        <v>17.1228566697277</v>
      </c>
      <c r="I22" s="10" t="s">
        <v>159</v>
      </c>
      <c r="J22" s="18">
        <v>12.166408176667399</v>
      </c>
      <c r="K22" s="10" t="s">
        <v>159</v>
      </c>
      <c r="L22" s="18">
        <v>28.208989451154299</v>
      </c>
      <c r="M22" s="10" t="s">
        <v>159</v>
      </c>
      <c r="N22" s="18">
        <v>26.034343022384299</v>
      </c>
      <c r="O22" s="10" t="s">
        <v>159</v>
      </c>
      <c r="P22" s="18">
        <v>44.9951687737857</v>
      </c>
      <c r="Q22" s="10" t="s">
        <v>159</v>
      </c>
      <c r="R22" s="18">
        <v>19.019904872547201</v>
      </c>
      <c r="S22" s="10" t="s">
        <v>159</v>
      </c>
    </row>
    <row r="23" spans="1:19" x14ac:dyDescent="0.2">
      <c r="A23" s="12" t="s">
        <v>190</v>
      </c>
      <c r="B23" s="18">
        <v>7.4655131250429996</v>
      </c>
      <c r="C23" s="10" t="s">
        <v>159</v>
      </c>
      <c r="D23" s="18">
        <v>12.214749026787601</v>
      </c>
      <c r="E23" s="10" t="s">
        <v>159</v>
      </c>
      <c r="F23" s="18">
        <v>15.139643134128599</v>
      </c>
      <c r="G23" s="10" t="s">
        <v>159</v>
      </c>
      <c r="H23" s="18">
        <v>16.919487252189001</v>
      </c>
      <c r="I23" s="10" t="s">
        <v>159</v>
      </c>
      <c r="J23" s="18">
        <v>12.6543379623264</v>
      </c>
      <c r="K23" s="10" t="s">
        <v>159</v>
      </c>
      <c r="L23" s="18">
        <v>27.6302636511308</v>
      </c>
      <c r="M23" s="10" t="s">
        <v>159</v>
      </c>
      <c r="N23" s="18">
        <v>27.9750596422545</v>
      </c>
      <c r="O23" s="10" t="s">
        <v>159</v>
      </c>
      <c r="P23" s="18">
        <v>48.2879878813498</v>
      </c>
      <c r="Q23" s="10" t="s">
        <v>159</v>
      </c>
      <c r="R23" s="18">
        <v>19.860522063665901</v>
      </c>
      <c r="S23" s="10" t="s">
        <v>159</v>
      </c>
    </row>
    <row r="24" spans="1:19" x14ac:dyDescent="0.2">
      <c r="A24" s="12" t="s">
        <v>191</v>
      </c>
      <c r="B24" s="18">
        <v>7.0144180241723602</v>
      </c>
      <c r="C24" s="10" t="s">
        <v>159</v>
      </c>
      <c r="D24" s="18">
        <v>13.1339919122469</v>
      </c>
      <c r="E24" s="10" t="s">
        <v>159</v>
      </c>
      <c r="F24" s="18">
        <v>12.516078113154199</v>
      </c>
      <c r="G24" s="10" t="s">
        <v>159</v>
      </c>
      <c r="H24" s="18">
        <v>16.042403939645599</v>
      </c>
      <c r="I24" s="10" t="s">
        <v>159</v>
      </c>
      <c r="J24" s="18">
        <v>12.685542659030601</v>
      </c>
      <c r="K24" s="10" t="s">
        <v>159</v>
      </c>
      <c r="L24" s="18">
        <v>28.886911730273901</v>
      </c>
      <c r="M24" s="10" t="s">
        <v>159</v>
      </c>
      <c r="N24" s="18">
        <v>28.759527721569601</v>
      </c>
      <c r="O24" s="10" t="s">
        <v>159</v>
      </c>
      <c r="P24" s="18">
        <v>45.095071514370602</v>
      </c>
      <c r="Q24" s="10" t="s">
        <v>159</v>
      </c>
      <c r="R24" s="18">
        <v>19.808981949692601</v>
      </c>
      <c r="S24" s="10" t="s">
        <v>159</v>
      </c>
    </row>
    <row r="25" spans="1:19" x14ac:dyDescent="0.2">
      <c r="A25" s="12" t="s">
        <v>192</v>
      </c>
      <c r="B25" s="18">
        <v>7.4221502795371901</v>
      </c>
      <c r="C25" s="10" t="s">
        <v>159</v>
      </c>
      <c r="D25" s="18">
        <v>13.763663843180099</v>
      </c>
      <c r="E25" s="10" t="s">
        <v>159</v>
      </c>
      <c r="F25" s="18">
        <v>10.8897683976673</v>
      </c>
      <c r="G25" s="10" t="s">
        <v>159</v>
      </c>
      <c r="H25" s="18">
        <v>15.915876701075099</v>
      </c>
      <c r="I25" s="10" t="s">
        <v>159</v>
      </c>
      <c r="J25" s="18">
        <v>13.095181041475101</v>
      </c>
      <c r="K25" s="10" t="s">
        <v>159</v>
      </c>
      <c r="L25" s="18">
        <v>28.652795226142601</v>
      </c>
      <c r="M25" s="10" t="s">
        <v>159</v>
      </c>
      <c r="N25" s="18">
        <v>29.0945249575975</v>
      </c>
      <c r="O25" s="10" t="s">
        <v>159</v>
      </c>
      <c r="P25" s="18">
        <v>51.240720976564504</v>
      </c>
      <c r="Q25" s="10" t="s">
        <v>159</v>
      </c>
      <c r="R25" s="18">
        <v>20.622224298837899</v>
      </c>
      <c r="S25" s="10" t="s">
        <v>159</v>
      </c>
    </row>
    <row r="26" spans="1:19" x14ac:dyDescent="0.2">
      <c r="A26" s="12" t="s">
        <v>193</v>
      </c>
      <c r="B26" s="18">
        <v>7.3163314072207504</v>
      </c>
      <c r="C26" s="10" t="s">
        <v>159</v>
      </c>
      <c r="D26" s="18">
        <v>15.8262451519295</v>
      </c>
      <c r="E26" s="10" t="s">
        <v>159</v>
      </c>
      <c r="F26" s="18">
        <v>8.9175063839387398</v>
      </c>
      <c r="G26" s="10" t="s">
        <v>159</v>
      </c>
      <c r="H26" s="18">
        <v>18.4345689324599</v>
      </c>
      <c r="I26" s="10" t="s">
        <v>159</v>
      </c>
      <c r="J26" s="18">
        <v>13.347703431911601</v>
      </c>
      <c r="K26" s="10" t="s">
        <v>159</v>
      </c>
      <c r="L26" s="18">
        <v>28.872357385799301</v>
      </c>
      <c r="M26" s="10" t="s">
        <v>159</v>
      </c>
      <c r="N26" s="18">
        <v>32.403065797720302</v>
      </c>
      <c r="O26" s="10" t="s">
        <v>159</v>
      </c>
      <c r="P26" s="18">
        <v>52.911336386363203</v>
      </c>
      <c r="Q26" s="10" t="s">
        <v>159</v>
      </c>
      <c r="R26" s="18">
        <v>22.586884493241001</v>
      </c>
      <c r="S26" s="10" t="s">
        <v>159</v>
      </c>
    </row>
    <row r="27" spans="1:19" x14ac:dyDescent="0.2">
      <c r="A27" s="12" t="s">
        <v>195</v>
      </c>
      <c r="B27" s="18">
        <v>9.1899426919303995</v>
      </c>
      <c r="C27" s="10" t="s">
        <v>159</v>
      </c>
      <c r="D27" s="18">
        <v>15.9279620556759</v>
      </c>
      <c r="E27" s="10" t="s">
        <v>159</v>
      </c>
      <c r="F27" s="18">
        <v>7.02060323469924</v>
      </c>
      <c r="G27" s="10" t="s">
        <v>159</v>
      </c>
      <c r="H27" s="18">
        <v>18.191577953044401</v>
      </c>
      <c r="I27" s="10" t="s">
        <v>159</v>
      </c>
      <c r="J27" s="18">
        <v>15.3086402788167</v>
      </c>
      <c r="K27" s="10" t="s">
        <v>159</v>
      </c>
      <c r="L27" s="18">
        <v>27.509984922292499</v>
      </c>
      <c r="M27" s="10" t="s">
        <v>159</v>
      </c>
      <c r="N27" s="18">
        <v>31.960844921430098</v>
      </c>
      <c r="O27" s="10" t="s">
        <v>159</v>
      </c>
      <c r="P27" s="18">
        <v>49.12944663639</v>
      </c>
      <c r="Q27" s="10" t="s">
        <v>159</v>
      </c>
      <c r="R27" s="18">
        <v>21.8229000646805</v>
      </c>
      <c r="S27" s="10" t="s">
        <v>159</v>
      </c>
    </row>
    <row r="28" spans="1:19" x14ac:dyDescent="0.2">
      <c r="A28" s="12" t="s">
        <v>196</v>
      </c>
      <c r="B28" s="18">
        <v>14.148311065883201</v>
      </c>
      <c r="C28" s="10" t="s">
        <v>159</v>
      </c>
      <c r="D28" s="18">
        <v>16.1941161233303</v>
      </c>
      <c r="E28" s="10" t="s">
        <v>159</v>
      </c>
      <c r="F28" s="18">
        <v>5.2358129423261603</v>
      </c>
      <c r="G28" s="10" t="s">
        <v>159</v>
      </c>
      <c r="H28" s="18">
        <v>18.566274191909599</v>
      </c>
      <c r="I28" s="10" t="s">
        <v>159</v>
      </c>
      <c r="J28" s="18">
        <v>12.5831639901155</v>
      </c>
      <c r="K28" s="10" t="s">
        <v>159</v>
      </c>
      <c r="L28" s="18">
        <v>27.2920751297363</v>
      </c>
      <c r="M28" s="10" t="s">
        <v>159</v>
      </c>
      <c r="N28" s="18">
        <v>28.4247818656135</v>
      </c>
      <c r="O28" s="10" t="s">
        <v>159</v>
      </c>
      <c r="P28" s="18">
        <v>46.1299252807597</v>
      </c>
      <c r="Q28" s="10" t="s">
        <v>186</v>
      </c>
      <c r="R28" s="18">
        <v>20.2131787290784</v>
      </c>
      <c r="S28" s="10" t="s">
        <v>159</v>
      </c>
    </row>
    <row r="29" spans="1:19" x14ac:dyDescent="0.2">
      <c r="A29" s="12" t="s">
        <v>198</v>
      </c>
      <c r="B29" s="18">
        <v>10.2102460975489</v>
      </c>
      <c r="C29" s="10" t="s">
        <v>159</v>
      </c>
      <c r="D29" s="18">
        <v>16.010707972195299</v>
      </c>
      <c r="E29" s="10" t="s">
        <v>159</v>
      </c>
      <c r="F29" s="18">
        <v>4.2596238622728704</v>
      </c>
      <c r="G29" s="10" t="s">
        <v>159</v>
      </c>
      <c r="H29" s="18">
        <v>19.8661474843747</v>
      </c>
      <c r="I29" s="10" t="s">
        <v>159</v>
      </c>
      <c r="J29" s="18">
        <v>14.674405079044901</v>
      </c>
      <c r="K29" s="10" t="s">
        <v>159</v>
      </c>
      <c r="L29" s="18">
        <v>26.693246578065398</v>
      </c>
      <c r="M29" s="10" t="s">
        <v>159</v>
      </c>
      <c r="N29" s="18">
        <v>30.5059571170944</v>
      </c>
      <c r="O29" s="10" t="s">
        <v>159</v>
      </c>
      <c r="P29" s="18">
        <v>43.114450375361201</v>
      </c>
      <c r="Q29" s="10" t="s">
        <v>159</v>
      </c>
      <c r="R29" s="18">
        <v>20.359686072850501</v>
      </c>
      <c r="S29" s="10" t="s">
        <v>159</v>
      </c>
    </row>
    <row r="30" spans="1:19" x14ac:dyDescent="0.2">
      <c r="A30" s="12" t="s">
        <v>199</v>
      </c>
      <c r="B30" s="18">
        <v>10.139759340655001</v>
      </c>
      <c r="C30" s="10" t="s">
        <v>159</v>
      </c>
      <c r="D30" s="18">
        <v>14.095056214426799</v>
      </c>
      <c r="E30" s="10" t="s">
        <v>159</v>
      </c>
      <c r="F30" s="18">
        <v>3.8648141099906699</v>
      </c>
      <c r="G30" s="10" t="s">
        <v>159</v>
      </c>
      <c r="H30" s="18">
        <v>21.347034823044101</v>
      </c>
      <c r="I30" s="10" t="s">
        <v>159</v>
      </c>
      <c r="J30" s="18">
        <v>10.340533106814901</v>
      </c>
      <c r="K30" s="10" t="s">
        <v>159</v>
      </c>
      <c r="L30" s="18">
        <v>26.217901585309399</v>
      </c>
      <c r="M30" s="10" t="s">
        <v>159</v>
      </c>
      <c r="N30" s="18">
        <v>28.810939970839701</v>
      </c>
      <c r="O30" s="10" t="s">
        <v>159</v>
      </c>
      <c r="P30" s="18">
        <v>40.519340827293</v>
      </c>
      <c r="Q30" s="10" t="s">
        <v>159</v>
      </c>
      <c r="R30" s="18">
        <v>18.997005822106001</v>
      </c>
      <c r="S30" s="10" t="s">
        <v>159</v>
      </c>
    </row>
    <row r="31" spans="1:19" x14ac:dyDescent="0.2">
      <c r="A31" s="12" t="s">
        <v>200</v>
      </c>
      <c r="B31" s="18">
        <v>6.6121725145569004</v>
      </c>
      <c r="C31" s="10" t="s">
        <v>159</v>
      </c>
      <c r="D31" s="18">
        <v>10.9387854513681</v>
      </c>
      <c r="E31" s="10" t="s">
        <v>159</v>
      </c>
      <c r="F31" s="18">
        <v>29.140073170185001</v>
      </c>
      <c r="G31" s="10" t="s">
        <v>159</v>
      </c>
      <c r="H31" s="18">
        <v>14.906186584692801</v>
      </c>
      <c r="I31" s="10" t="s">
        <v>159</v>
      </c>
      <c r="J31" s="18">
        <v>10.888760775300399</v>
      </c>
      <c r="K31" s="10" t="s">
        <v>159</v>
      </c>
      <c r="L31" s="18">
        <v>23.766589839492401</v>
      </c>
      <c r="M31" s="10" t="s">
        <v>159</v>
      </c>
      <c r="N31" s="18">
        <v>26.818169330356699</v>
      </c>
      <c r="O31" s="10" t="s">
        <v>159</v>
      </c>
      <c r="P31" s="18">
        <v>28.3718692235174</v>
      </c>
      <c r="Q31" s="10" t="s">
        <v>159</v>
      </c>
      <c r="R31" s="18">
        <v>16.543131441284</v>
      </c>
      <c r="S31" s="10" t="s">
        <v>159</v>
      </c>
    </row>
    <row r="32" spans="1:19" x14ac:dyDescent="0.2">
      <c r="A32" s="15" t="s">
        <v>201</v>
      </c>
      <c r="B32" s="19">
        <v>7.6161803470409</v>
      </c>
      <c r="C32" s="14" t="s">
        <v>159</v>
      </c>
      <c r="D32" s="19">
        <v>6.8527232532601197</v>
      </c>
      <c r="E32" s="14" t="s">
        <v>159</v>
      </c>
      <c r="F32" s="19">
        <v>24.4755857823158</v>
      </c>
      <c r="G32" s="14" t="s">
        <v>159</v>
      </c>
      <c r="H32" s="19">
        <v>13.7236582423944</v>
      </c>
      <c r="I32" s="14" t="s">
        <v>159</v>
      </c>
      <c r="J32" s="19">
        <v>10.927888724211</v>
      </c>
      <c r="K32" s="14" t="s">
        <v>159</v>
      </c>
      <c r="L32" s="19">
        <v>21.479919275582098</v>
      </c>
      <c r="M32" s="14" t="s">
        <v>159</v>
      </c>
      <c r="N32" s="19">
        <v>11.610466443630401</v>
      </c>
      <c r="O32" s="14" t="s">
        <v>159</v>
      </c>
      <c r="P32" s="19">
        <v>27.322400950655201</v>
      </c>
      <c r="Q32" s="14" t="s">
        <v>159</v>
      </c>
      <c r="R32" s="19">
        <v>11.350875976163101</v>
      </c>
      <c r="S32" s="14" t="s">
        <v>159</v>
      </c>
    </row>
    <row r="34" spans="1:2" x14ac:dyDescent="0.2">
      <c r="A34" s="16" t="s">
        <v>202</v>
      </c>
      <c r="B34" s="16" t="s">
        <v>215</v>
      </c>
    </row>
    <row r="36" spans="1:2" x14ac:dyDescent="0.2">
      <c r="B36" s="16" t="s">
        <v>216</v>
      </c>
    </row>
    <row r="37" spans="1:2" x14ac:dyDescent="0.2">
      <c r="B37" s="16" t="s">
        <v>217</v>
      </c>
    </row>
    <row r="41" spans="1:2" x14ac:dyDescent="0.2">
      <c r="A41" s="17" t="str">
        <f>HYPERLINK("#'CASINO 9'!A2", "&lt;&lt;&lt; Previous table")</f>
        <v>&lt;&lt;&lt; Previous table</v>
      </c>
    </row>
    <row r="42" spans="1:2" x14ac:dyDescent="0.2">
      <c r="A42" s="17" t="str">
        <f>HYPERLINK("#'CASINO 11'!A2", "&gt;&gt;&gt; Next table")</f>
        <v>&gt;&gt;&gt; Next table</v>
      </c>
    </row>
  </sheetData>
  <mergeCells count="12">
    <mergeCell ref="A2:S2"/>
    <mergeCell ref="A3:S3"/>
    <mergeCell ref="A6:S6"/>
    <mergeCell ref="B5:C5"/>
    <mergeCell ref="D5:E5"/>
    <mergeCell ref="F5:G5"/>
    <mergeCell ref="H5:I5"/>
    <mergeCell ref="J5:K5"/>
    <mergeCell ref="L5:M5"/>
    <mergeCell ref="N5:O5"/>
    <mergeCell ref="P5:Q5"/>
    <mergeCell ref="R5:S5"/>
  </mergeCells>
  <pageMargins left="0.7" right="0.7" top="0.75" bottom="0.75" header="0.3" footer="0.3"/>
  <pageSetup paperSize="9" orientation="portrait" horizontalDpi="300" verticalDpi="300"/>
</worksheet>
</file>

<file path=xl/worksheets/sheet1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700-000000000000}">
  <dimension ref="A1:S54"/>
  <sheetViews>
    <sheetView workbookViewId="0"/>
  </sheetViews>
  <sheetFormatPr defaultColWidth="11.42578125" defaultRowHeight="12.75" x14ac:dyDescent="0.2"/>
  <cols>
    <col min="1" max="2" width="12.7109375" customWidth="1"/>
    <col min="3" max="3" width="4.42578125" customWidth="1"/>
    <col min="4" max="4" width="12.7109375" customWidth="1"/>
    <col min="5" max="5" width="4.42578125" customWidth="1"/>
    <col min="6" max="6" width="12.7109375" customWidth="1"/>
    <col min="7" max="7" width="4.42578125" customWidth="1"/>
    <col min="8" max="8" width="12.7109375" customWidth="1"/>
    <col min="9" max="9" width="4.42578125" customWidth="1"/>
    <col min="10" max="10" width="12.7109375" customWidth="1"/>
    <col min="11" max="11" width="4.42578125" customWidth="1"/>
    <col min="12" max="12" width="12.7109375" customWidth="1"/>
    <col min="13" max="13" width="4.42578125" customWidth="1"/>
    <col min="14" max="14" width="12.7109375" customWidth="1"/>
    <col min="15" max="15" width="4.42578125" customWidth="1"/>
    <col min="16" max="16" width="12.7109375" customWidth="1"/>
    <col min="17" max="17" width="4.42578125" customWidth="1"/>
    <col min="18" max="18" width="12.7109375" customWidth="1"/>
    <col min="19" max="19" width="4.42578125" customWidth="1"/>
  </cols>
  <sheetData>
    <row r="1" spans="1:19" x14ac:dyDescent="0.2">
      <c r="A1" s="8" t="str">
        <f>HYPERLINK("#'INDEX'!B123", "Link to index")</f>
        <v>Link to index</v>
      </c>
    </row>
    <row r="2" spans="1:19" ht="15.75" customHeight="1" x14ac:dyDescent="0.2">
      <c r="A2" s="25" t="s">
        <v>457</v>
      </c>
      <c r="B2" s="24"/>
      <c r="C2" s="24"/>
      <c r="D2" s="24"/>
      <c r="E2" s="24"/>
      <c r="F2" s="24"/>
      <c r="G2" s="24"/>
      <c r="H2" s="24"/>
      <c r="I2" s="24"/>
      <c r="J2" s="24"/>
      <c r="K2" s="24"/>
      <c r="L2" s="24"/>
      <c r="M2" s="24"/>
      <c r="N2" s="24"/>
      <c r="O2" s="24"/>
      <c r="P2" s="24"/>
      <c r="Q2" s="24"/>
      <c r="R2" s="24"/>
      <c r="S2" s="24"/>
    </row>
    <row r="3" spans="1:19" ht="15.75" customHeight="1" x14ac:dyDescent="0.2">
      <c r="A3" s="25" t="s">
        <v>141</v>
      </c>
      <c r="B3" s="24"/>
      <c r="C3" s="24"/>
      <c r="D3" s="24"/>
      <c r="E3" s="24"/>
      <c r="F3" s="24"/>
      <c r="G3" s="24"/>
      <c r="H3" s="24"/>
      <c r="I3" s="24"/>
      <c r="J3" s="24"/>
      <c r="K3" s="24"/>
      <c r="L3" s="24"/>
      <c r="M3" s="24"/>
      <c r="N3" s="24"/>
      <c r="O3" s="24"/>
      <c r="P3" s="24"/>
      <c r="Q3" s="24"/>
      <c r="R3" s="24"/>
      <c r="S3" s="24"/>
    </row>
    <row r="4" spans="1:19" ht="15.75" customHeight="1" x14ac:dyDescent="0.2"/>
    <row r="5" spans="1:19" ht="55.5" customHeight="1" x14ac:dyDescent="0.2">
      <c r="A5" s="11" t="s">
        <v>159</v>
      </c>
      <c r="B5" s="27" t="s">
        <v>160</v>
      </c>
      <c r="C5" s="27" t="s">
        <v>159</v>
      </c>
      <c r="D5" s="27" t="s">
        <v>161</v>
      </c>
      <c r="E5" s="27" t="s">
        <v>159</v>
      </c>
      <c r="F5" s="27" t="s">
        <v>162</v>
      </c>
      <c r="G5" s="27" t="s">
        <v>159</v>
      </c>
      <c r="H5" s="27" t="s">
        <v>163</v>
      </c>
      <c r="I5" s="27" t="s">
        <v>159</v>
      </c>
      <c r="J5" s="27" t="s">
        <v>164</v>
      </c>
      <c r="K5" s="27" t="s">
        <v>159</v>
      </c>
      <c r="L5" s="27" t="s">
        <v>165</v>
      </c>
      <c r="M5" s="27" t="s">
        <v>159</v>
      </c>
      <c r="N5" s="27" t="s">
        <v>166</v>
      </c>
      <c r="O5" s="27" t="s">
        <v>159</v>
      </c>
      <c r="P5" s="27" t="s">
        <v>167</v>
      </c>
      <c r="Q5" s="27" t="s">
        <v>159</v>
      </c>
      <c r="R5" s="27" t="s">
        <v>168</v>
      </c>
      <c r="S5" s="27" t="s">
        <v>159</v>
      </c>
    </row>
    <row r="6" spans="1:19" x14ac:dyDescent="0.2">
      <c r="A6" s="26" t="s">
        <v>212</v>
      </c>
      <c r="B6" s="26"/>
      <c r="C6" s="26"/>
      <c r="D6" s="26"/>
      <c r="E6" s="26"/>
      <c r="F6" s="26"/>
      <c r="G6" s="26"/>
      <c r="H6" s="26"/>
      <c r="I6" s="26"/>
      <c r="J6" s="26"/>
      <c r="K6" s="26"/>
      <c r="L6" s="26"/>
      <c r="M6" s="26"/>
      <c r="N6" s="26"/>
      <c r="O6" s="26"/>
      <c r="P6" s="26"/>
      <c r="Q6" s="26"/>
      <c r="R6" s="26"/>
      <c r="S6" s="26"/>
    </row>
    <row r="7" spans="1:19" x14ac:dyDescent="0.2">
      <c r="A7" s="12" t="s">
        <v>170</v>
      </c>
      <c r="B7" s="18">
        <v>29.935896014018599</v>
      </c>
      <c r="C7" s="10" t="s">
        <v>159</v>
      </c>
      <c r="D7" s="18">
        <v>73.677064421424106</v>
      </c>
      <c r="E7" s="10" t="s">
        <v>159</v>
      </c>
      <c r="F7" s="18">
        <v>30.2893926852202</v>
      </c>
      <c r="G7" s="10" t="s">
        <v>159</v>
      </c>
      <c r="H7" s="18">
        <v>32.396084461339001</v>
      </c>
      <c r="I7" s="10" t="s">
        <v>159</v>
      </c>
      <c r="J7" s="18">
        <v>20.132336039142402</v>
      </c>
      <c r="K7" s="10" t="s">
        <v>180</v>
      </c>
      <c r="L7" s="18">
        <v>32.618025751072999</v>
      </c>
      <c r="M7" s="10" t="s">
        <v>159</v>
      </c>
      <c r="N7" s="18">
        <v>36.085129388413399</v>
      </c>
      <c r="O7" s="10" t="s">
        <v>159</v>
      </c>
      <c r="P7" s="18">
        <v>34.746620082384403</v>
      </c>
      <c r="Q7" s="10" t="s">
        <v>159</v>
      </c>
      <c r="R7" s="18">
        <v>46.529155674213598</v>
      </c>
      <c r="S7" s="10" t="s">
        <v>180</v>
      </c>
    </row>
    <row r="8" spans="1:19" x14ac:dyDescent="0.2">
      <c r="A8" s="12" t="s">
        <v>171</v>
      </c>
      <c r="B8" s="18">
        <v>17.458348491954599</v>
      </c>
      <c r="C8" s="10" t="s">
        <v>159</v>
      </c>
      <c r="D8" s="18">
        <v>73.001712194823298</v>
      </c>
      <c r="E8" s="10" t="s">
        <v>159</v>
      </c>
      <c r="F8" s="18">
        <v>30.2893379660647</v>
      </c>
      <c r="G8" s="10" t="s">
        <v>159</v>
      </c>
      <c r="H8" s="18">
        <v>32.522710877990903</v>
      </c>
      <c r="I8" s="10" t="s">
        <v>159</v>
      </c>
      <c r="J8" s="18">
        <v>20.418203961583199</v>
      </c>
      <c r="K8" s="10" t="s">
        <v>180</v>
      </c>
      <c r="L8" s="18">
        <v>29.787087675850401</v>
      </c>
      <c r="M8" s="10" t="s">
        <v>159</v>
      </c>
      <c r="N8" s="18">
        <v>35.487661471663401</v>
      </c>
      <c r="O8" s="10" t="s">
        <v>159</v>
      </c>
      <c r="P8" s="18">
        <v>25.890952583088399</v>
      </c>
      <c r="Q8" s="10" t="s">
        <v>159</v>
      </c>
      <c r="R8" s="18">
        <v>45.064903992578003</v>
      </c>
      <c r="S8" s="10" t="s">
        <v>180</v>
      </c>
    </row>
    <row r="9" spans="1:19" x14ac:dyDescent="0.2">
      <c r="A9" s="12" t="s">
        <v>172</v>
      </c>
      <c r="B9" s="18">
        <v>25.726101382408299</v>
      </c>
      <c r="C9" s="10" t="s">
        <v>159</v>
      </c>
      <c r="D9" s="18">
        <v>60.679276506179498</v>
      </c>
      <c r="E9" s="10" t="s">
        <v>159</v>
      </c>
      <c r="F9" s="18">
        <v>30.947099753881702</v>
      </c>
      <c r="G9" s="10" t="s">
        <v>159</v>
      </c>
      <c r="H9" s="18">
        <v>32.090504035250703</v>
      </c>
      <c r="I9" s="10" t="s">
        <v>180</v>
      </c>
      <c r="J9" s="18">
        <v>21.727269409774099</v>
      </c>
      <c r="K9" s="10" t="s">
        <v>180</v>
      </c>
      <c r="L9" s="18">
        <v>26.3191776079561</v>
      </c>
      <c r="M9" s="10" t="s">
        <v>159</v>
      </c>
      <c r="N9" s="18">
        <v>37.0400082448608</v>
      </c>
      <c r="O9" s="10" t="s">
        <v>159</v>
      </c>
      <c r="P9" s="18">
        <v>27.565729388466298</v>
      </c>
      <c r="Q9" s="10" t="s">
        <v>159</v>
      </c>
      <c r="R9" s="18">
        <v>41.504712846233801</v>
      </c>
      <c r="S9" s="10" t="s">
        <v>180</v>
      </c>
    </row>
    <row r="10" spans="1:19" x14ac:dyDescent="0.2">
      <c r="A10" s="12" t="s">
        <v>173</v>
      </c>
      <c r="B10" s="18">
        <v>20.398809639083101</v>
      </c>
      <c r="C10" s="10" t="s">
        <v>159</v>
      </c>
      <c r="D10" s="18">
        <v>40.3986475396107</v>
      </c>
      <c r="E10" s="10" t="s">
        <v>159</v>
      </c>
      <c r="F10" s="18">
        <v>37.6799401409368</v>
      </c>
      <c r="G10" s="10" t="s">
        <v>159</v>
      </c>
      <c r="H10" s="18">
        <v>32.320372141494602</v>
      </c>
      <c r="I10" s="10" t="s">
        <v>180</v>
      </c>
      <c r="J10" s="18">
        <v>21.050891989570001</v>
      </c>
      <c r="K10" s="10" t="s">
        <v>180</v>
      </c>
      <c r="L10" s="18">
        <v>23.003673047372601</v>
      </c>
      <c r="M10" s="10" t="s">
        <v>159</v>
      </c>
      <c r="N10" s="18">
        <v>38.753993066748201</v>
      </c>
      <c r="O10" s="10" t="s">
        <v>159</v>
      </c>
      <c r="P10" s="18">
        <v>28.762550165742699</v>
      </c>
      <c r="Q10" s="10" t="s">
        <v>159</v>
      </c>
      <c r="R10" s="18">
        <v>35.033670555913403</v>
      </c>
      <c r="S10" s="10" t="s">
        <v>180</v>
      </c>
    </row>
    <row r="11" spans="1:19" x14ac:dyDescent="0.2">
      <c r="A11" s="12" t="s">
        <v>174</v>
      </c>
      <c r="B11" s="18">
        <v>21.985768917974902</v>
      </c>
      <c r="C11" s="10" t="s">
        <v>180</v>
      </c>
      <c r="D11" s="18">
        <v>40.138195252103699</v>
      </c>
      <c r="E11" s="10" t="s">
        <v>159</v>
      </c>
      <c r="F11" s="18">
        <v>55.306094905287999</v>
      </c>
      <c r="G11" s="10" t="s">
        <v>159</v>
      </c>
      <c r="H11" s="18">
        <v>19.544579679959799</v>
      </c>
      <c r="I11" s="10" t="s">
        <v>180</v>
      </c>
      <c r="J11" s="18">
        <v>21.1076214019504</v>
      </c>
      <c r="K11" s="10" t="s">
        <v>180</v>
      </c>
      <c r="L11" s="18">
        <v>17.967217268513799</v>
      </c>
      <c r="M11" s="10" t="s">
        <v>159</v>
      </c>
      <c r="N11" s="18">
        <v>39.019725294605998</v>
      </c>
      <c r="O11" s="10" t="s">
        <v>159</v>
      </c>
      <c r="P11" s="18">
        <v>29.528274944599701</v>
      </c>
      <c r="Q11" s="10" t="s">
        <v>159</v>
      </c>
      <c r="R11" s="18">
        <v>32.844501017842099</v>
      </c>
      <c r="S11" s="10" t="s">
        <v>180</v>
      </c>
    </row>
    <row r="12" spans="1:19" x14ac:dyDescent="0.2">
      <c r="A12" s="12" t="s">
        <v>175</v>
      </c>
      <c r="B12" s="18">
        <v>11.7052140838539</v>
      </c>
      <c r="C12" s="10" t="s">
        <v>180</v>
      </c>
      <c r="D12" s="18">
        <v>28.2448034236869</v>
      </c>
      <c r="E12" s="10" t="s">
        <v>159</v>
      </c>
      <c r="F12" s="18">
        <v>53.604979705405697</v>
      </c>
      <c r="G12" s="10" t="s">
        <v>159</v>
      </c>
      <c r="H12" s="18">
        <v>10.1836748735403</v>
      </c>
      <c r="I12" s="10" t="s">
        <v>180</v>
      </c>
      <c r="J12" s="18">
        <v>13.8269108845746</v>
      </c>
      <c r="K12" s="10" t="s">
        <v>180</v>
      </c>
      <c r="L12" s="18">
        <v>2.0138776644463499</v>
      </c>
      <c r="M12" s="10" t="s">
        <v>180</v>
      </c>
      <c r="N12" s="18">
        <v>26.253012200831702</v>
      </c>
      <c r="O12" s="10" t="s">
        <v>159</v>
      </c>
      <c r="P12" s="18">
        <v>30.158295148489898</v>
      </c>
      <c r="Q12" s="10" t="s">
        <v>159</v>
      </c>
      <c r="R12" s="18">
        <v>22.811834129536699</v>
      </c>
      <c r="S12" s="10" t="s">
        <v>180</v>
      </c>
    </row>
    <row r="13" spans="1:19" x14ac:dyDescent="0.2">
      <c r="A13" s="12" t="s">
        <v>176</v>
      </c>
      <c r="B13" s="18">
        <v>11.064569342555901</v>
      </c>
      <c r="C13" s="10" t="s">
        <v>180</v>
      </c>
      <c r="D13" s="18">
        <v>28.7298950678456</v>
      </c>
      <c r="E13" s="10" t="s">
        <v>180</v>
      </c>
      <c r="F13" s="18">
        <v>52.9970915797687</v>
      </c>
      <c r="G13" s="10" t="s">
        <v>159</v>
      </c>
      <c r="H13" s="18">
        <v>10.145814972081</v>
      </c>
      <c r="I13" s="10" t="s">
        <v>180</v>
      </c>
      <c r="J13" s="18">
        <v>0.26811297761948499</v>
      </c>
      <c r="K13" s="10" t="s">
        <v>180</v>
      </c>
      <c r="L13" s="18">
        <v>3.10465218017143E-2</v>
      </c>
      <c r="M13" s="10" t="s">
        <v>180</v>
      </c>
      <c r="N13" s="18">
        <v>27.289637176205101</v>
      </c>
      <c r="O13" s="10" t="s">
        <v>180</v>
      </c>
      <c r="P13" s="18">
        <v>31.140183609771</v>
      </c>
      <c r="Q13" s="10" t="s">
        <v>159</v>
      </c>
      <c r="R13" s="18">
        <v>22.174144876466599</v>
      </c>
      <c r="S13" s="10" t="s">
        <v>180</v>
      </c>
    </row>
    <row r="14" spans="1:19" x14ac:dyDescent="0.2">
      <c r="A14" s="12" t="s">
        <v>177</v>
      </c>
      <c r="B14" s="18">
        <v>12.4478387369129</v>
      </c>
      <c r="C14" s="10" t="s">
        <v>180</v>
      </c>
      <c r="D14" s="18">
        <v>29.1156719016967</v>
      </c>
      <c r="E14" s="10" t="s">
        <v>159</v>
      </c>
      <c r="F14" s="18">
        <v>63.8977861683247</v>
      </c>
      <c r="G14" s="10" t="s">
        <v>159</v>
      </c>
      <c r="H14" s="18">
        <v>10.4327462788443</v>
      </c>
      <c r="I14" s="10" t="s">
        <v>180</v>
      </c>
      <c r="J14" s="18">
        <v>6.2477975806181902</v>
      </c>
      <c r="K14" s="10" t="s">
        <v>180</v>
      </c>
      <c r="L14" s="18">
        <v>8.3822062525670496E-2</v>
      </c>
      <c r="M14" s="10" t="s">
        <v>180</v>
      </c>
      <c r="N14" s="18">
        <v>28.0488448541164</v>
      </c>
      <c r="O14" s="10" t="s">
        <v>180</v>
      </c>
      <c r="P14" s="18">
        <v>33.238259453340099</v>
      </c>
      <c r="Q14" s="10" t="s">
        <v>159</v>
      </c>
      <c r="R14" s="18">
        <v>23.323372575129</v>
      </c>
      <c r="S14" s="10" t="s">
        <v>180</v>
      </c>
    </row>
    <row r="15" spans="1:19" x14ac:dyDescent="0.2">
      <c r="A15" s="12" t="s">
        <v>181</v>
      </c>
      <c r="B15" s="18">
        <v>24.800811357403301</v>
      </c>
      <c r="C15" s="10" t="s">
        <v>180</v>
      </c>
      <c r="D15" s="18">
        <v>30.007164531731402</v>
      </c>
      <c r="E15" s="10" t="s">
        <v>159</v>
      </c>
      <c r="F15" s="18">
        <v>66.751188589540405</v>
      </c>
      <c r="G15" s="10" t="s">
        <v>159</v>
      </c>
      <c r="H15" s="18">
        <v>11.0158474490492</v>
      </c>
      <c r="I15" s="10" t="s">
        <v>180</v>
      </c>
      <c r="J15" s="18">
        <v>6.3612761141476799</v>
      </c>
      <c r="K15" s="10" t="s">
        <v>180</v>
      </c>
      <c r="L15" s="18">
        <v>8.8158277166868498E-2</v>
      </c>
      <c r="M15" s="10" t="s">
        <v>180</v>
      </c>
      <c r="N15" s="18">
        <v>28.979445578460499</v>
      </c>
      <c r="O15" s="10" t="s">
        <v>180</v>
      </c>
      <c r="P15" s="18">
        <v>35.0797386610502</v>
      </c>
      <c r="Q15" s="10" t="s">
        <v>159</v>
      </c>
      <c r="R15" s="18">
        <v>24.350038652701599</v>
      </c>
      <c r="S15" s="10" t="s">
        <v>180</v>
      </c>
    </row>
    <row r="16" spans="1:19" x14ac:dyDescent="0.2">
      <c r="A16" s="12" t="s">
        <v>182</v>
      </c>
      <c r="B16" s="18">
        <v>31.261992269560501</v>
      </c>
      <c r="C16" s="10" t="s">
        <v>180</v>
      </c>
      <c r="D16" s="18">
        <v>31.0128533450116</v>
      </c>
      <c r="E16" s="10" t="s">
        <v>159</v>
      </c>
      <c r="F16" s="18">
        <v>78.2847222222222</v>
      </c>
      <c r="G16" s="10" t="s">
        <v>159</v>
      </c>
      <c r="H16" s="18">
        <v>11.359537106414001</v>
      </c>
      <c r="I16" s="10" t="s">
        <v>180</v>
      </c>
      <c r="J16" s="18">
        <v>6.7159517964307698</v>
      </c>
      <c r="K16" s="10" t="s">
        <v>180</v>
      </c>
      <c r="L16" s="18">
        <v>8.1685554182028094E-2</v>
      </c>
      <c r="M16" s="10" t="s">
        <v>180</v>
      </c>
      <c r="N16" s="18">
        <v>30.2968591228151</v>
      </c>
      <c r="O16" s="10" t="s">
        <v>180</v>
      </c>
      <c r="P16" s="18">
        <v>35.149653064697503</v>
      </c>
      <c r="Q16" s="10" t="s">
        <v>159</v>
      </c>
      <c r="R16" s="18">
        <v>25.302036303377601</v>
      </c>
      <c r="S16" s="10" t="s">
        <v>180</v>
      </c>
    </row>
    <row r="17" spans="1:19" x14ac:dyDescent="0.2">
      <c r="A17" s="12" t="s">
        <v>183</v>
      </c>
      <c r="B17" s="18">
        <v>25.9669348642567</v>
      </c>
      <c r="C17" s="10" t="s">
        <v>180</v>
      </c>
      <c r="D17" s="18">
        <v>29.402650427550299</v>
      </c>
      <c r="E17" s="10" t="s">
        <v>159</v>
      </c>
      <c r="F17" s="18">
        <v>83.7389303728107</v>
      </c>
      <c r="G17" s="10" t="s">
        <v>159</v>
      </c>
      <c r="H17" s="18">
        <v>11.6303946410129</v>
      </c>
      <c r="I17" s="10" t="s">
        <v>180</v>
      </c>
      <c r="J17" s="18">
        <v>5.73026013330316</v>
      </c>
      <c r="K17" s="10" t="s">
        <v>180</v>
      </c>
      <c r="L17" s="18">
        <v>7.8248950384769006E-2</v>
      </c>
      <c r="M17" s="10" t="s">
        <v>180</v>
      </c>
      <c r="N17" s="18">
        <v>30.217169155616102</v>
      </c>
      <c r="O17" s="10" t="s">
        <v>180</v>
      </c>
      <c r="P17" s="18">
        <v>37.405824859019603</v>
      </c>
      <c r="Q17" s="10" t="s">
        <v>159</v>
      </c>
      <c r="R17" s="18">
        <v>24.895191969163701</v>
      </c>
      <c r="S17" s="10" t="s">
        <v>180</v>
      </c>
    </row>
    <row r="18" spans="1:19" x14ac:dyDescent="0.2">
      <c r="A18" s="12" t="s">
        <v>184</v>
      </c>
      <c r="B18" s="18">
        <v>27.9608502209297</v>
      </c>
      <c r="C18" s="10" t="s">
        <v>180</v>
      </c>
      <c r="D18" s="18">
        <v>29.7546944383312</v>
      </c>
      <c r="E18" s="10" t="s">
        <v>159</v>
      </c>
      <c r="F18" s="18">
        <v>109.740125914944</v>
      </c>
      <c r="G18" s="10" t="s">
        <v>159</v>
      </c>
      <c r="H18" s="18">
        <v>12.1408910565856</v>
      </c>
      <c r="I18" s="10" t="s">
        <v>180</v>
      </c>
      <c r="J18" s="18">
        <v>6.1748246190867002</v>
      </c>
      <c r="K18" s="10" t="s">
        <v>180</v>
      </c>
      <c r="L18" s="18">
        <v>7.2160484918458695E-2</v>
      </c>
      <c r="M18" s="10" t="s">
        <v>180</v>
      </c>
      <c r="N18" s="18">
        <v>31.128466957241699</v>
      </c>
      <c r="O18" s="10" t="s">
        <v>180</v>
      </c>
      <c r="P18" s="18">
        <v>39.041930815690897</v>
      </c>
      <c r="Q18" s="10" t="s">
        <v>159</v>
      </c>
      <c r="R18" s="18">
        <v>25.8159525545082</v>
      </c>
      <c r="S18" s="10" t="s">
        <v>180</v>
      </c>
    </row>
    <row r="19" spans="1:19" x14ac:dyDescent="0.2">
      <c r="A19" s="12" t="s">
        <v>185</v>
      </c>
      <c r="B19" s="18">
        <v>33.746699526378499</v>
      </c>
      <c r="C19" s="10" t="s">
        <v>180</v>
      </c>
      <c r="D19" s="18">
        <v>28.0537900865803</v>
      </c>
      <c r="E19" s="10" t="s">
        <v>159</v>
      </c>
      <c r="F19" s="18">
        <v>129.76919565182399</v>
      </c>
      <c r="G19" s="10" t="s">
        <v>159</v>
      </c>
      <c r="H19" s="18">
        <v>11.8753114712207</v>
      </c>
      <c r="I19" s="10" t="s">
        <v>180</v>
      </c>
      <c r="J19" s="18">
        <v>5.7917191499735896</v>
      </c>
      <c r="K19" s="10" t="s">
        <v>180</v>
      </c>
      <c r="L19" s="18">
        <v>14.973835401368801</v>
      </c>
      <c r="M19" s="10" t="s">
        <v>180</v>
      </c>
      <c r="N19" s="18">
        <v>30.900349748177799</v>
      </c>
      <c r="O19" s="10" t="s">
        <v>180</v>
      </c>
      <c r="P19" s="18">
        <v>18.819519609423601</v>
      </c>
      <c r="Q19" s="10" t="s">
        <v>159</v>
      </c>
      <c r="R19" s="18">
        <v>23.734639820892198</v>
      </c>
      <c r="S19" s="10" t="s">
        <v>180</v>
      </c>
    </row>
    <row r="20" spans="1:19" x14ac:dyDescent="0.2">
      <c r="A20" s="12" t="s">
        <v>187</v>
      </c>
      <c r="B20" s="18">
        <v>21.767430262448599</v>
      </c>
      <c r="C20" s="10" t="s">
        <v>180</v>
      </c>
      <c r="D20" s="18">
        <v>29.759319544854201</v>
      </c>
      <c r="E20" s="10" t="s">
        <v>159</v>
      </c>
      <c r="F20" s="18">
        <v>135.68679627706899</v>
      </c>
      <c r="G20" s="10" t="s">
        <v>159</v>
      </c>
      <c r="H20" s="18">
        <v>12.4497751050262</v>
      </c>
      <c r="I20" s="10" t="s">
        <v>180</v>
      </c>
      <c r="J20" s="18">
        <v>6.2967004616565498</v>
      </c>
      <c r="K20" s="10" t="s">
        <v>180</v>
      </c>
      <c r="L20" s="18">
        <v>20.6656231850843</v>
      </c>
      <c r="M20" s="10" t="s">
        <v>180</v>
      </c>
      <c r="N20" s="18">
        <v>31.550445671323899</v>
      </c>
      <c r="O20" s="10" t="s">
        <v>180</v>
      </c>
      <c r="P20" s="18">
        <v>19.197446300985199</v>
      </c>
      <c r="Q20" s="10" t="s">
        <v>159</v>
      </c>
      <c r="R20" s="18">
        <v>24.641071895241701</v>
      </c>
      <c r="S20" s="10" t="s">
        <v>180</v>
      </c>
    </row>
    <row r="21" spans="1:19" x14ac:dyDescent="0.2">
      <c r="A21" s="12" t="s">
        <v>188</v>
      </c>
      <c r="B21" s="18">
        <v>31.855828963725799</v>
      </c>
      <c r="C21" s="10" t="s">
        <v>180</v>
      </c>
      <c r="D21" s="18">
        <v>30.524406160605501</v>
      </c>
      <c r="E21" s="10" t="s">
        <v>159</v>
      </c>
      <c r="F21" s="18">
        <v>97.121092392010794</v>
      </c>
      <c r="G21" s="10" t="s">
        <v>159</v>
      </c>
      <c r="H21" s="18">
        <v>12.047075483467401</v>
      </c>
      <c r="I21" s="10" t="s">
        <v>180</v>
      </c>
      <c r="J21" s="18">
        <v>5.6036946152317997</v>
      </c>
      <c r="K21" s="10" t="s">
        <v>180</v>
      </c>
      <c r="L21" s="18">
        <v>17.266701016753998</v>
      </c>
      <c r="M21" s="10" t="s">
        <v>180</v>
      </c>
      <c r="N21" s="18">
        <v>31.789286015964699</v>
      </c>
      <c r="O21" s="10" t="s">
        <v>180</v>
      </c>
      <c r="P21" s="18">
        <v>18.253427382389699</v>
      </c>
      <c r="Q21" s="10" t="s">
        <v>159</v>
      </c>
      <c r="R21" s="18">
        <v>24.430977821689101</v>
      </c>
      <c r="S21" s="10" t="s">
        <v>180</v>
      </c>
    </row>
    <row r="22" spans="1:19" x14ac:dyDescent="0.2">
      <c r="A22" s="12" t="s">
        <v>189</v>
      </c>
      <c r="B22" s="18">
        <v>5.6232164025113098</v>
      </c>
      <c r="C22" s="10" t="s">
        <v>180</v>
      </c>
      <c r="D22" s="18">
        <v>29.371998560003401</v>
      </c>
      <c r="E22" s="10" t="s">
        <v>159</v>
      </c>
      <c r="F22" s="18">
        <v>54.6910671673322</v>
      </c>
      <c r="G22" s="10" t="s">
        <v>159</v>
      </c>
      <c r="H22" s="18">
        <v>11.8621247360991</v>
      </c>
      <c r="I22" s="10" t="s">
        <v>180</v>
      </c>
      <c r="J22" s="18">
        <v>1.5540276452927999</v>
      </c>
      <c r="K22" s="10" t="s">
        <v>180</v>
      </c>
      <c r="L22" s="18">
        <v>6.2383729875652199</v>
      </c>
      <c r="M22" s="10" t="s">
        <v>180</v>
      </c>
      <c r="N22" s="18">
        <v>30.734154851033399</v>
      </c>
      <c r="O22" s="10" t="s">
        <v>180</v>
      </c>
      <c r="P22" s="18">
        <v>19.074327662522101</v>
      </c>
      <c r="Q22" s="10" t="s">
        <v>159</v>
      </c>
      <c r="R22" s="18">
        <v>22.4231937829393</v>
      </c>
      <c r="S22" s="10" t="s">
        <v>180</v>
      </c>
    </row>
    <row r="23" spans="1:19" x14ac:dyDescent="0.2">
      <c r="A23" s="12" t="s">
        <v>190</v>
      </c>
      <c r="B23" s="18">
        <v>4.6395572988765696</v>
      </c>
      <c r="C23" s="10" t="s">
        <v>180</v>
      </c>
      <c r="D23" s="18">
        <v>28.5606268596779</v>
      </c>
      <c r="E23" s="10" t="s">
        <v>159</v>
      </c>
      <c r="F23" s="18">
        <v>54.936790639804201</v>
      </c>
      <c r="G23" s="10" t="s">
        <v>159</v>
      </c>
      <c r="H23" s="18">
        <v>11.929055713293501</v>
      </c>
      <c r="I23" s="10" t="s">
        <v>180</v>
      </c>
      <c r="J23" s="18">
        <v>1.0041802190411599</v>
      </c>
      <c r="K23" s="10" t="s">
        <v>180</v>
      </c>
      <c r="L23" s="18">
        <v>5.6109347514002099</v>
      </c>
      <c r="M23" s="10" t="s">
        <v>180</v>
      </c>
      <c r="N23" s="18">
        <v>30.0750120888293</v>
      </c>
      <c r="O23" s="10" t="s">
        <v>180</v>
      </c>
      <c r="P23" s="18">
        <v>19.811360536759199</v>
      </c>
      <c r="Q23" s="10" t="s">
        <v>159</v>
      </c>
      <c r="R23" s="18">
        <v>22.014352148115499</v>
      </c>
      <c r="S23" s="10" t="s">
        <v>180</v>
      </c>
    </row>
    <row r="24" spans="1:19" x14ac:dyDescent="0.2">
      <c r="A24" s="12" t="s">
        <v>191</v>
      </c>
      <c r="B24" s="18">
        <v>13.4306057263894</v>
      </c>
      <c r="C24" s="10" t="s">
        <v>180</v>
      </c>
      <c r="D24" s="18">
        <v>27.659666250605198</v>
      </c>
      <c r="E24" s="10" t="s">
        <v>159</v>
      </c>
      <c r="F24" s="18">
        <v>36.7171049756369</v>
      </c>
      <c r="G24" s="10" t="s">
        <v>159</v>
      </c>
      <c r="H24" s="18">
        <v>11.6789260467069</v>
      </c>
      <c r="I24" s="10" t="s">
        <v>180</v>
      </c>
      <c r="J24" s="18">
        <v>0.68096176284932797</v>
      </c>
      <c r="K24" s="10" t="s">
        <v>180</v>
      </c>
      <c r="L24" s="18">
        <v>6.3890235197701797</v>
      </c>
      <c r="M24" s="10" t="s">
        <v>180</v>
      </c>
      <c r="N24" s="18">
        <v>14.0512010293993</v>
      </c>
      <c r="O24" s="10" t="s">
        <v>180</v>
      </c>
      <c r="P24" s="18">
        <v>21.367098886470501</v>
      </c>
      <c r="Q24" s="10" t="s">
        <v>159</v>
      </c>
      <c r="R24" s="18">
        <v>17.785790495131799</v>
      </c>
      <c r="S24" s="10" t="s">
        <v>180</v>
      </c>
    </row>
    <row r="25" spans="1:19" x14ac:dyDescent="0.2">
      <c r="A25" s="12" t="s">
        <v>192</v>
      </c>
      <c r="B25" s="18">
        <v>13.8562143626141</v>
      </c>
      <c r="C25" s="10" t="s">
        <v>180</v>
      </c>
      <c r="D25" s="18">
        <v>26.757793805664601</v>
      </c>
      <c r="E25" s="10" t="s">
        <v>159</v>
      </c>
      <c r="F25" s="18">
        <v>37.470673177246397</v>
      </c>
      <c r="G25" s="10" t="s">
        <v>159</v>
      </c>
      <c r="H25" s="18">
        <v>11.1831662328908</v>
      </c>
      <c r="I25" s="10" t="s">
        <v>180</v>
      </c>
      <c r="J25" s="18">
        <v>0.452340749726379</v>
      </c>
      <c r="K25" s="10" t="s">
        <v>180</v>
      </c>
      <c r="L25" s="18">
        <v>6.6675771441745297</v>
      </c>
      <c r="M25" s="10" t="s">
        <v>180</v>
      </c>
      <c r="N25" s="18">
        <v>11.4369536716253</v>
      </c>
      <c r="O25" s="10" t="s">
        <v>180</v>
      </c>
      <c r="P25" s="18">
        <v>22.158336973132599</v>
      </c>
      <c r="Q25" s="10" t="s">
        <v>159</v>
      </c>
      <c r="R25" s="18">
        <v>16.829762503756001</v>
      </c>
      <c r="S25" s="10" t="s">
        <v>180</v>
      </c>
    </row>
    <row r="26" spans="1:19" x14ac:dyDescent="0.2">
      <c r="A26" s="12" t="s">
        <v>193</v>
      </c>
      <c r="B26" s="18">
        <v>1.30921754613355E-2</v>
      </c>
      <c r="C26" s="10" t="s">
        <v>180</v>
      </c>
      <c r="D26" s="18">
        <v>27.248887245193199</v>
      </c>
      <c r="E26" s="10" t="s">
        <v>159</v>
      </c>
      <c r="F26" s="18">
        <v>55.148650324842698</v>
      </c>
      <c r="G26" s="10" t="s">
        <v>159</v>
      </c>
      <c r="H26" s="18">
        <v>3.3106024593558798</v>
      </c>
      <c r="I26" s="10" t="s">
        <v>180</v>
      </c>
      <c r="J26" s="18">
        <v>0.42343915933812798</v>
      </c>
      <c r="K26" s="10" t="s">
        <v>180</v>
      </c>
      <c r="L26" s="18">
        <v>7.1273722191212796</v>
      </c>
      <c r="M26" s="10" t="s">
        <v>180</v>
      </c>
      <c r="N26" s="18">
        <v>11.322785148905</v>
      </c>
      <c r="O26" s="10" t="s">
        <v>180</v>
      </c>
      <c r="P26" s="18">
        <v>21.702064640090001</v>
      </c>
      <c r="Q26" s="10" t="s">
        <v>159</v>
      </c>
      <c r="R26" s="18">
        <v>15.2999166862758</v>
      </c>
      <c r="S26" s="10" t="s">
        <v>180</v>
      </c>
    </row>
    <row r="27" spans="1:19" x14ac:dyDescent="0.2">
      <c r="A27" s="12" t="s">
        <v>195</v>
      </c>
      <c r="B27" s="18">
        <v>0</v>
      </c>
      <c r="C27" s="10" t="s">
        <v>178</v>
      </c>
      <c r="D27" s="18">
        <v>22.167093308735101</v>
      </c>
      <c r="E27" s="10" t="s">
        <v>159</v>
      </c>
      <c r="F27" s="18">
        <v>39.052913659120101</v>
      </c>
      <c r="G27" s="10" t="s">
        <v>159</v>
      </c>
      <c r="H27" s="18">
        <v>2.9800791789047598</v>
      </c>
      <c r="I27" s="10" t="s">
        <v>180</v>
      </c>
      <c r="J27" s="18">
        <v>0.32775931441690298</v>
      </c>
      <c r="K27" s="10" t="s">
        <v>180</v>
      </c>
      <c r="L27" s="18">
        <v>7.2942403267534299</v>
      </c>
      <c r="M27" s="10" t="s">
        <v>180</v>
      </c>
      <c r="N27" s="18">
        <v>10.4822296109439</v>
      </c>
      <c r="O27" s="10" t="s">
        <v>180</v>
      </c>
      <c r="P27" s="18">
        <v>21.359597916591799</v>
      </c>
      <c r="Q27" s="10" t="s">
        <v>159</v>
      </c>
      <c r="R27" s="18">
        <v>13.189446100341099</v>
      </c>
      <c r="S27" s="10" t="s">
        <v>180</v>
      </c>
    </row>
    <row r="28" spans="1:19" x14ac:dyDescent="0.2">
      <c r="A28" s="12" t="s">
        <v>196</v>
      </c>
      <c r="B28" s="18">
        <v>0</v>
      </c>
      <c r="C28" s="10" t="s">
        <v>178</v>
      </c>
      <c r="D28" s="18">
        <v>17.617520101810399</v>
      </c>
      <c r="E28" s="10" t="s">
        <v>159</v>
      </c>
      <c r="F28" s="18">
        <v>37.775857806178898</v>
      </c>
      <c r="G28" s="10" t="s">
        <v>159</v>
      </c>
      <c r="H28" s="18">
        <v>2.7263372994569899</v>
      </c>
      <c r="I28" s="10" t="s">
        <v>180</v>
      </c>
      <c r="J28" s="18">
        <v>0.37782520271207698</v>
      </c>
      <c r="K28" s="10" t="s">
        <v>180</v>
      </c>
      <c r="L28" s="18">
        <v>1.7823352881186201</v>
      </c>
      <c r="M28" s="10" t="s">
        <v>180</v>
      </c>
      <c r="N28" s="18">
        <v>10.111401545931599</v>
      </c>
      <c r="O28" s="10" t="s">
        <v>180</v>
      </c>
      <c r="P28" s="18">
        <v>20.386866614324099</v>
      </c>
      <c r="Q28" s="10" t="s">
        <v>159</v>
      </c>
      <c r="R28" s="18">
        <v>11.3470914016424</v>
      </c>
      <c r="S28" s="10" t="s">
        <v>180</v>
      </c>
    </row>
    <row r="29" spans="1:19" x14ac:dyDescent="0.2">
      <c r="A29" s="12" t="s">
        <v>198</v>
      </c>
      <c r="B29" s="18">
        <v>0</v>
      </c>
      <c r="C29" s="10" t="s">
        <v>178</v>
      </c>
      <c r="D29" s="18">
        <v>17.751391258135701</v>
      </c>
      <c r="E29" s="10" t="s">
        <v>159</v>
      </c>
      <c r="F29" s="18">
        <v>43.627945628301802</v>
      </c>
      <c r="G29" s="10" t="s">
        <v>444</v>
      </c>
      <c r="H29" s="18">
        <v>2.55705325923052</v>
      </c>
      <c r="I29" s="10" t="s">
        <v>180</v>
      </c>
      <c r="J29" s="18">
        <v>23.6212149927835</v>
      </c>
      <c r="K29" s="10" t="s">
        <v>186</v>
      </c>
      <c r="L29" s="18">
        <v>0</v>
      </c>
      <c r="M29" s="10" t="s">
        <v>178</v>
      </c>
      <c r="N29" s="18">
        <v>9.9207330215341099</v>
      </c>
      <c r="O29" s="10" t="s">
        <v>180</v>
      </c>
      <c r="P29" s="18">
        <v>20.705966152471799</v>
      </c>
      <c r="Q29" s="10" t="s">
        <v>159</v>
      </c>
      <c r="R29" s="18">
        <v>12.998727641836201</v>
      </c>
      <c r="S29" s="10" t="s">
        <v>401</v>
      </c>
    </row>
    <row r="30" spans="1:19" x14ac:dyDescent="0.2">
      <c r="A30" s="12" t="s">
        <v>199</v>
      </c>
      <c r="B30" s="18">
        <v>0</v>
      </c>
      <c r="C30" s="10" t="s">
        <v>178</v>
      </c>
      <c r="D30" s="18">
        <v>14.9934339249085</v>
      </c>
      <c r="E30" s="10" t="s">
        <v>159</v>
      </c>
      <c r="F30" s="18">
        <v>41.233727778794702</v>
      </c>
      <c r="G30" s="10" t="s">
        <v>159</v>
      </c>
      <c r="H30" s="18">
        <v>0</v>
      </c>
      <c r="I30" s="10" t="s">
        <v>194</v>
      </c>
      <c r="J30" s="18">
        <v>25.318540155223399</v>
      </c>
      <c r="K30" s="10" t="s">
        <v>159</v>
      </c>
      <c r="L30" s="18">
        <v>0</v>
      </c>
      <c r="M30" s="10" t="s">
        <v>178</v>
      </c>
      <c r="N30" s="18">
        <v>10.8367311031715</v>
      </c>
      <c r="O30" s="10" t="s">
        <v>445</v>
      </c>
      <c r="P30" s="18">
        <v>20.5861648357101</v>
      </c>
      <c r="Q30" s="10" t="s">
        <v>226</v>
      </c>
      <c r="R30" s="18">
        <v>11.9105923880498</v>
      </c>
      <c r="S30" s="10" t="s">
        <v>180</v>
      </c>
    </row>
    <row r="31" spans="1:19" x14ac:dyDescent="0.2">
      <c r="A31" s="12" t="s">
        <v>200</v>
      </c>
      <c r="B31" s="18">
        <v>32.976151509409</v>
      </c>
      <c r="C31" s="10" t="s">
        <v>159</v>
      </c>
      <c r="D31" s="18">
        <v>27.315327296179401</v>
      </c>
      <c r="E31" s="10" t="s">
        <v>252</v>
      </c>
      <c r="F31" s="18">
        <v>35.620665137307</v>
      </c>
      <c r="G31" s="10" t="s">
        <v>159</v>
      </c>
      <c r="H31" s="18">
        <v>30.715919055981601</v>
      </c>
      <c r="I31" s="10" t="s">
        <v>253</v>
      </c>
      <c r="J31" s="18">
        <v>24.374145974918001</v>
      </c>
      <c r="K31" s="10" t="s">
        <v>159</v>
      </c>
      <c r="L31" s="18">
        <v>10.6129558340222</v>
      </c>
      <c r="M31" s="10" t="s">
        <v>330</v>
      </c>
      <c r="N31" s="18">
        <v>11.1372255240729</v>
      </c>
      <c r="O31" s="10" t="s">
        <v>255</v>
      </c>
      <c r="P31" s="18">
        <v>38.624753729497101</v>
      </c>
      <c r="Q31" s="10" t="s">
        <v>159</v>
      </c>
      <c r="R31" s="18">
        <v>24.5693276935665</v>
      </c>
      <c r="S31" s="10" t="s">
        <v>180</v>
      </c>
    </row>
    <row r="32" spans="1:19" x14ac:dyDescent="0.2">
      <c r="A32" s="15" t="s">
        <v>201</v>
      </c>
      <c r="B32" s="19">
        <v>42.383169975054599</v>
      </c>
      <c r="C32" s="14" t="s">
        <v>159</v>
      </c>
      <c r="D32" s="19">
        <v>32.6494549830349</v>
      </c>
      <c r="E32" s="14" t="s">
        <v>256</v>
      </c>
      <c r="F32" s="19">
        <v>36.026349784563998</v>
      </c>
      <c r="G32" s="14" t="s">
        <v>159</v>
      </c>
      <c r="H32" s="19">
        <v>38.0129332418648</v>
      </c>
      <c r="I32" s="14" t="s">
        <v>159</v>
      </c>
      <c r="J32" s="19">
        <v>33.183858338453703</v>
      </c>
      <c r="K32" s="14" t="s">
        <v>159</v>
      </c>
      <c r="L32" s="19">
        <v>32.784938310741801</v>
      </c>
      <c r="M32" s="14" t="s">
        <v>159</v>
      </c>
      <c r="N32" s="19">
        <v>11.4783744383894</v>
      </c>
      <c r="O32" s="14" t="s">
        <v>257</v>
      </c>
      <c r="P32" s="19">
        <v>54.400357115185997</v>
      </c>
      <c r="Q32" s="14" t="s">
        <v>159</v>
      </c>
      <c r="R32" s="19">
        <v>30.79966607111</v>
      </c>
      <c r="S32" s="14" t="s">
        <v>159</v>
      </c>
    </row>
    <row r="34" spans="1:2" x14ac:dyDescent="0.2">
      <c r="A34" s="16" t="s">
        <v>202</v>
      </c>
      <c r="B34" s="16" t="s">
        <v>227</v>
      </c>
    </row>
    <row r="36" spans="1:2" x14ac:dyDescent="0.2">
      <c r="B36" s="16" t="s">
        <v>415</v>
      </c>
    </row>
    <row r="37" spans="1:2" x14ac:dyDescent="0.2">
      <c r="B37" s="16" t="s">
        <v>446</v>
      </c>
    </row>
    <row r="38" spans="1:2" x14ac:dyDescent="0.2">
      <c r="B38" s="16" t="s">
        <v>447</v>
      </c>
    </row>
    <row r="39" spans="1:2" x14ac:dyDescent="0.2">
      <c r="B39" s="16" t="s">
        <v>448</v>
      </c>
    </row>
    <row r="40" spans="1:2" x14ac:dyDescent="0.2">
      <c r="B40" s="16" t="s">
        <v>449</v>
      </c>
    </row>
    <row r="41" spans="1:2" x14ac:dyDescent="0.2">
      <c r="B41" s="16" t="s">
        <v>450</v>
      </c>
    </row>
    <row r="42" spans="1:2" x14ac:dyDescent="0.2">
      <c r="B42" s="16" t="s">
        <v>451</v>
      </c>
    </row>
    <row r="43" spans="1:2" x14ac:dyDescent="0.2">
      <c r="B43" s="16" t="s">
        <v>452</v>
      </c>
    </row>
    <row r="44" spans="1:2" x14ac:dyDescent="0.2">
      <c r="B44" s="16" t="s">
        <v>453</v>
      </c>
    </row>
    <row r="45" spans="1:2" x14ac:dyDescent="0.2">
      <c r="B45" s="16" t="s">
        <v>454</v>
      </c>
    </row>
    <row r="46" spans="1:2" x14ac:dyDescent="0.2">
      <c r="B46" s="16" t="s">
        <v>455</v>
      </c>
    </row>
    <row r="48" spans="1:2" x14ac:dyDescent="0.2">
      <c r="B48" s="16" t="s">
        <v>318</v>
      </c>
    </row>
    <row r="49" spans="1:2" x14ac:dyDescent="0.2">
      <c r="B49" s="16" t="s">
        <v>208</v>
      </c>
    </row>
    <row r="50" spans="1:2" x14ac:dyDescent="0.2">
      <c r="B50" s="16" t="s">
        <v>209</v>
      </c>
    </row>
    <row r="53" spans="1:2" x14ac:dyDescent="0.2">
      <c r="A53" s="17" t="str">
        <f>HYPERLINK("#'WAGERING 12'!A2", "&lt;&lt;&lt; Previous table")</f>
        <v>&lt;&lt;&lt; Previous table</v>
      </c>
    </row>
    <row r="54" spans="1:2" x14ac:dyDescent="0.2">
      <c r="A54" s="17" t="str">
        <f>HYPERLINK("#'WAGERING 14'!A2", "&gt;&gt;&gt; Next table")</f>
        <v>&gt;&gt;&gt; Next table</v>
      </c>
    </row>
  </sheetData>
  <mergeCells count="12">
    <mergeCell ref="A2:S2"/>
    <mergeCell ref="A3:S3"/>
    <mergeCell ref="A6:S6"/>
    <mergeCell ref="B5:C5"/>
    <mergeCell ref="D5:E5"/>
    <mergeCell ref="F5:G5"/>
    <mergeCell ref="H5:I5"/>
    <mergeCell ref="J5:K5"/>
    <mergeCell ref="L5:M5"/>
    <mergeCell ref="N5:O5"/>
    <mergeCell ref="P5:Q5"/>
    <mergeCell ref="R5:S5"/>
  </mergeCells>
  <pageMargins left="0.7" right="0.7" top="0.75" bottom="0.75" header="0.3" footer="0.3"/>
  <pageSetup paperSize="9" orientation="portrait" horizontalDpi="300" verticalDpi="300"/>
</worksheet>
</file>

<file path=xl/worksheets/sheet1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800-000000000000}">
  <dimension ref="A1:S54"/>
  <sheetViews>
    <sheetView workbookViewId="0"/>
  </sheetViews>
  <sheetFormatPr defaultColWidth="11.42578125" defaultRowHeight="12.75" x14ac:dyDescent="0.2"/>
  <cols>
    <col min="1" max="2" width="12.7109375" customWidth="1"/>
    <col min="3" max="3" width="4.42578125" customWidth="1"/>
    <col min="4" max="4" width="12.7109375" customWidth="1"/>
    <col min="5" max="5" width="4.42578125" customWidth="1"/>
    <col min="6" max="6" width="12.7109375" customWidth="1"/>
    <col min="7" max="7" width="4.42578125" customWidth="1"/>
    <col min="8" max="8" width="12.7109375" customWidth="1"/>
    <col min="9" max="9" width="4.42578125" customWidth="1"/>
    <col min="10" max="10" width="12.7109375" customWidth="1"/>
    <col min="11" max="11" width="4.42578125" customWidth="1"/>
    <col min="12" max="12" width="12.7109375" customWidth="1"/>
    <col min="13" max="13" width="4.42578125" customWidth="1"/>
    <col min="14" max="14" width="12.7109375" customWidth="1"/>
    <col min="15" max="15" width="4.42578125" customWidth="1"/>
    <col min="16" max="16" width="12.7109375" customWidth="1"/>
    <col min="17" max="17" width="4.42578125" customWidth="1"/>
    <col min="18" max="18" width="12.7109375" customWidth="1"/>
    <col min="19" max="19" width="4.42578125" customWidth="1"/>
  </cols>
  <sheetData>
    <row r="1" spans="1:19" x14ac:dyDescent="0.2">
      <c r="A1" s="8" t="str">
        <f>HYPERLINK("#'INDEX'!B124", "Link to index")</f>
        <v>Link to index</v>
      </c>
    </row>
    <row r="2" spans="1:19" ht="15.75" customHeight="1" x14ac:dyDescent="0.2">
      <c r="A2" s="25" t="s">
        <v>458</v>
      </c>
      <c r="B2" s="24"/>
      <c r="C2" s="24"/>
      <c r="D2" s="24"/>
      <c r="E2" s="24"/>
      <c r="F2" s="24"/>
      <c r="G2" s="24"/>
      <c r="H2" s="24"/>
      <c r="I2" s="24"/>
      <c r="J2" s="24"/>
      <c r="K2" s="24"/>
      <c r="L2" s="24"/>
      <c r="M2" s="24"/>
      <c r="N2" s="24"/>
      <c r="O2" s="24"/>
      <c r="P2" s="24"/>
      <c r="Q2" s="24"/>
      <c r="R2" s="24"/>
      <c r="S2" s="24"/>
    </row>
    <row r="3" spans="1:19" ht="15.75" customHeight="1" x14ac:dyDescent="0.2">
      <c r="A3" s="25" t="s">
        <v>142</v>
      </c>
      <c r="B3" s="24"/>
      <c r="C3" s="24"/>
      <c r="D3" s="24"/>
      <c r="E3" s="24"/>
      <c r="F3" s="24"/>
      <c r="G3" s="24"/>
      <c r="H3" s="24"/>
      <c r="I3" s="24"/>
      <c r="J3" s="24"/>
      <c r="K3" s="24"/>
      <c r="L3" s="24"/>
      <c r="M3" s="24"/>
      <c r="N3" s="24"/>
      <c r="O3" s="24"/>
      <c r="P3" s="24"/>
      <c r="Q3" s="24"/>
      <c r="R3" s="24"/>
      <c r="S3" s="24"/>
    </row>
    <row r="4" spans="1:19" ht="15.75" customHeight="1" x14ac:dyDescent="0.2"/>
    <row r="5" spans="1:19" ht="55.5" customHeight="1" x14ac:dyDescent="0.2">
      <c r="A5" s="11" t="s">
        <v>159</v>
      </c>
      <c r="B5" s="27" t="s">
        <v>160</v>
      </c>
      <c r="C5" s="27" t="s">
        <v>159</v>
      </c>
      <c r="D5" s="27" t="s">
        <v>161</v>
      </c>
      <c r="E5" s="27" t="s">
        <v>159</v>
      </c>
      <c r="F5" s="27" t="s">
        <v>162</v>
      </c>
      <c r="G5" s="27" t="s">
        <v>159</v>
      </c>
      <c r="H5" s="27" t="s">
        <v>163</v>
      </c>
      <c r="I5" s="27" t="s">
        <v>159</v>
      </c>
      <c r="J5" s="27" t="s">
        <v>164</v>
      </c>
      <c r="K5" s="27" t="s">
        <v>159</v>
      </c>
      <c r="L5" s="27" t="s">
        <v>165</v>
      </c>
      <c r="M5" s="27" t="s">
        <v>159</v>
      </c>
      <c r="N5" s="27" t="s">
        <v>166</v>
      </c>
      <c r="O5" s="27" t="s">
        <v>159</v>
      </c>
      <c r="P5" s="27" t="s">
        <v>167</v>
      </c>
      <c r="Q5" s="27" t="s">
        <v>159</v>
      </c>
      <c r="R5" s="27" t="s">
        <v>168</v>
      </c>
      <c r="S5" s="27" t="s">
        <v>159</v>
      </c>
    </row>
    <row r="6" spans="1:19" x14ac:dyDescent="0.2">
      <c r="A6" s="26" t="s">
        <v>212</v>
      </c>
      <c r="B6" s="26"/>
      <c r="C6" s="26"/>
      <c r="D6" s="26"/>
      <c r="E6" s="26"/>
      <c r="F6" s="26"/>
      <c r="G6" s="26"/>
      <c r="H6" s="26"/>
      <c r="I6" s="26"/>
      <c r="J6" s="26"/>
      <c r="K6" s="26"/>
      <c r="L6" s="26"/>
      <c r="M6" s="26"/>
      <c r="N6" s="26"/>
      <c r="O6" s="26"/>
      <c r="P6" s="26"/>
      <c r="Q6" s="26"/>
      <c r="R6" s="26"/>
      <c r="S6" s="26"/>
    </row>
    <row r="7" spans="1:19" x14ac:dyDescent="0.2">
      <c r="A7" s="12" t="s">
        <v>170</v>
      </c>
      <c r="B7" s="18">
        <v>53.214338602831802</v>
      </c>
      <c r="C7" s="10" t="s">
        <v>159</v>
      </c>
      <c r="D7" s="18">
        <v>130.96906307893099</v>
      </c>
      <c r="E7" s="10" t="s">
        <v>159</v>
      </c>
      <c r="F7" s="18">
        <v>53.842717708220398</v>
      </c>
      <c r="G7" s="10" t="s">
        <v>159</v>
      </c>
      <c r="H7" s="18">
        <v>57.587593407070102</v>
      </c>
      <c r="I7" s="10" t="s">
        <v>159</v>
      </c>
      <c r="J7" s="18">
        <v>35.787435470487502</v>
      </c>
      <c r="K7" s="10" t="s">
        <v>180</v>
      </c>
      <c r="L7" s="18">
        <v>57.982118392603198</v>
      </c>
      <c r="M7" s="10" t="s">
        <v>159</v>
      </c>
      <c r="N7" s="18">
        <v>64.1452753878756</v>
      </c>
      <c r="O7" s="10" t="s">
        <v>159</v>
      </c>
      <c r="P7" s="18">
        <v>61.765928285630402</v>
      </c>
      <c r="Q7" s="10" t="s">
        <v>159</v>
      </c>
      <c r="R7" s="18">
        <v>82.710677635704997</v>
      </c>
      <c r="S7" s="10" t="s">
        <v>180</v>
      </c>
    </row>
    <row r="8" spans="1:19" x14ac:dyDescent="0.2">
      <c r="A8" s="12" t="s">
        <v>171</v>
      </c>
      <c r="B8" s="18">
        <v>30.617252952308402</v>
      </c>
      <c r="C8" s="10" t="s">
        <v>159</v>
      </c>
      <c r="D8" s="18">
        <v>128.025390789429</v>
      </c>
      <c r="E8" s="10" t="s">
        <v>159</v>
      </c>
      <c r="F8" s="18">
        <v>53.1193613583971</v>
      </c>
      <c r="G8" s="10" t="s">
        <v>159</v>
      </c>
      <c r="H8" s="18">
        <v>57.036097435282599</v>
      </c>
      <c r="I8" s="10" t="s">
        <v>159</v>
      </c>
      <c r="J8" s="18">
        <v>35.808044260985497</v>
      </c>
      <c r="K8" s="10" t="s">
        <v>180</v>
      </c>
      <c r="L8" s="18">
        <v>52.238549282275002</v>
      </c>
      <c r="M8" s="10" t="s">
        <v>159</v>
      </c>
      <c r="N8" s="18">
        <v>62.235824222693203</v>
      </c>
      <c r="O8" s="10" t="s">
        <v>159</v>
      </c>
      <c r="P8" s="18">
        <v>45.405775052431103</v>
      </c>
      <c r="Q8" s="10" t="s">
        <v>159</v>
      </c>
      <c r="R8" s="18">
        <v>79.031734613849594</v>
      </c>
      <c r="S8" s="10" t="s">
        <v>180</v>
      </c>
    </row>
    <row r="9" spans="1:19" x14ac:dyDescent="0.2">
      <c r="A9" s="12" t="s">
        <v>172</v>
      </c>
      <c r="B9" s="18">
        <v>45.116670334820597</v>
      </c>
      <c r="C9" s="10" t="s">
        <v>159</v>
      </c>
      <c r="D9" s="18">
        <v>106.415149096658</v>
      </c>
      <c r="E9" s="10" t="s">
        <v>159</v>
      </c>
      <c r="F9" s="18">
        <v>54.272898822105901</v>
      </c>
      <c r="G9" s="10" t="s">
        <v>159</v>
      </c>
      <c r="H9" s="18">
        <v>56.278122748387403</v>
      </c>
      <c r="I9" s="10" t="s">
        <v>180</v>
      </c>
      <c r="J9" s="18">
        <v>38.103793367887398</v>
      </c>
      <c r="K9" s="10" t="s">
        <v>180</v>
      </c>
      <c r="L9" s="18">
        <v>46.156766700520102</v>
      </c>
      <c r="M9" s="10" t="s">
        <v>159</v>
      </c>
      <c r="N9" s="18">
        <v>64.958223414494697</v>
      </c>
      <c r="O9" s="10" t="s">
        <v>159</v>
      </c>
      <c r="P9" s="18">
        <v>48.342883629026701</v>
      </c>
      <c r="Q9" s="10" t="s">
        <v>159</v>
      </c>
      <c r="R9" s="18">
        <v>72.788115812424905</v>
      </c>
      <c r="S9" s="10" t="s">
        <v>180</v>
      </c>
    </row>
    <row r="10" spans="1:19" x14ac:dyDescent="0.2">
      <c r="A10" s="12" t="s">
        <v>173</v>
      </c>
      <c r="B10" s="18">
        <v>35.351919359767898</v>
      </c>
      <c r="C10" s="10" t="s">
        <v>159</v>
      </c>
      <c r="D10" s="18">
        <v>70.012405396817897</v>
      </c>
      <c r="E10" s="10" t="s">
        <v>159</v>
      </c>
      <c r="F10" s="18">
        <v>65.300781217700205</v>
      </c>
      <c r="G10" s="10" t="s">
        <v>159</v>
      </c>
      <c r="H10" s="18">
        <v>56.012444345510602</v>
      </c>
      <c r="I10" s="10" t="s">
        <v>180</v>
      </c>
      <c r="J10" s="18">
        <v>36.482003079269496</v>
      </c>
      <c r="K10" s="10" t="s">
        <v>180</v>
      </c>
      <c r="L10" s="18">
        <v>39.866247537850697</v>
      </c>
      <c r="M10" s="10" t="s">
        <v>159</v>
      </c>
      <c r="N10" s="18">
        <v>67.162156126001605</v>
      </c>
      <c r="O10" s="10" t="s">
        <v>159</v>
      </c>
      <c r="P10" s="18">
        <v>49.8466024258815</v>
      </c>
      <c r="Q10" s="10" t="s">
        <v>159</v>
      </c>
      <c r="R10" s="18">
        <v>60.714694547489998</v>
      </c>
      <c r="S10" s="10" t="s">
        <v>180</v>
      </c>
    </row>
    <row r="11" spans="1:19" x14ac:dyDescent="0.2">
      <c r="A11" s="12" t="s">
        <v>174</v>
      </c>
      <c r="B11" s="18">
        <v>37.223744205505</v>
      </c>
      <c r="C11" s="10" t="s">
        <v>180</v>
      </c>
      <c r="D11" s="18">
        <v>67.957319050751906</v>
      </c>
      <c r="E11" s="10" t="s">
        <v>159</v>
      </c>
      <c r="F11" s="18">
        <v>93.637840797858004</v>
      </c>
      <c r="G11" s="10" t="s">
        <v>159</v>
      </c>
      <c r="H11" s="18">
        <v>33.090606806848399</v>
      </c>
      <c r="I11" s="10" t="s">
        <v>180</v>
      </c>
      <c r="J11" s="18">
        <v>35.736967071025603</v>
      </c>
      <c r="K11" s="10" t="s">
        <v>180</v>
      </c>
      <c r="L11" s="18">
        <v>30.420000418593201</v>
      </c>
      <c r="M11" s="10" t="s">
        <v>159</v>
      </c>
      <c r="N11" s="18">
        <v>66.063655938273897</v>
      </c>
      <c r="O11" s="10" t="s">
        <v>159</v>
      </c>
      <c r="P11" s="18">
        <v>49.993837262110397</v>
      </c>
      <c r="Q11" s="10" t="s">
        <v>159</v>
      </c>
      <c r="R11" s="18">
        <v>55.608485152686598</v>
      </c>
      <c r="S11" s="10" t="s">
        <v>180</v>
      </c>
    </row>
    <row r="12" spans="1:19" x14ac:dyDescent="0.2">
      <c r="A12" s="12" t="s">
        <v>175</v>
      </c>
      <c r="B12" s="18">
        <v>18.686992593109199</v>
      </c>
      <c r="C12" s="10" t="s">
        <v>180</v>
      </c>
      <c r="D12" s="18">
        <v>45.091907639717498</v>
      </c>
      <c r="E12" s="10" t="s">
        <v>159</v>
      </c>
      <c r="F12" s="18">
        <v>85.578602111211495</v>
      </c>
      <c r="G12" s="10" t="s">
        <v>159</v>
      </c>
      <c r="H12" s="18">
        <v>16.257904859252601</v>
      </c>
      <c r="I12" s="10" t="s">
        <v>180</v>
      </c>
      <c r="J12" s="18">
        <v>22.074212349694498</v>
      </c>
      <c r="K12" s="10" t="s">
        <v>180</v>
      </c>
      <c r="L12" s="18">
        <v>3.2150900213647602</v>
      </c>
      <c r="M12" s="10" t="s">
        <v>180</v>
      </c>
      <c r="N12" s="18">
        <v>41.912077902142997</v>
      </c>
      <c r="O12" s="10" t="s">
        <v>159</v>
      </c>
      <c r="P12" s="18">
        <v>48.1467347818962</v>
      </c>
      <c r="Q12" s="10" t="s">
        <v>159</v>
      </c>
      <c r="R12" s="18">
        <v>36.418349323648997</v>
      </c>
      <c r="S12" s="10" t="s">
        <v>180</v>
      </c>
    </row>
    <row r="13" spans="1:19" x14ac:dyDescent="0.2">
      <c r="A13" s="12" t="s">
        <v>176</v>
      </c>
      <c r="B13" s="18">
        <v>17.174199441879999</v>
      </c>
      <c r="C13" s="10" t="s">
        <v>180</v>
      </c>
      <c r="D13" s="18">
        <v>44.593958658809299</v>
      </c>
      <c r="E13" s="10" t="s">
        <v>180</v>
      </c>
      <c r="F13" s="18">
        <v>82.261007405849796</v>
      </c>
      <c r="G13" s="10" t="s">
        <v>159</v>
      </c>
      <c r="H13" s="18">
        <v>15.7481275986726</v>
      </c>
      <c r="I13" s="10" t="s">
        <v>180</v>
      </c>
      <c r="J13" s="18">
        <v>0.41615950951505298</v>
      </c>
      <c r="K13" s="10" t="s">
        <v>180</v>
      </c>
      <c r="L13" s="18">
        <v>4.8189779546914599E-2</v>
      </c>
      <c r="M13" s="10" t="s">
        <v>180</v>
      </c>
      <c r="N13" s="18">
        <v>42.358419659235103</v>
      </c>
      <c r="O13" s="10" t="s">
        <v>180</v>
      </c>
      <c r="P13" s="18">
        <v>48.3351594999749</v>
      </c>
      <c r="Q13" s="10" t="s">
        <v>159</v>
      </c>
      <c r="R13" s="18">
        <v>34.418256578399301</v>
      </c>
      <c r="S13" s="10" t="s">
        <v>180</v>
      </c>
    </row>
    <row r="14" spans="1:19" x14ac:dyDescent="0.2">
      <c r="A14" s="12" t="s">
        <v>177</v>
      </c>
      <c r="B14" s="18">
        <v>18.751551943426399</v>
      </c>
      <c r="C14" s="10" t="s">
        <v>180</v>
      </c>
      <c r="D14" s="18">
        <v>43.860146774991797</v>
      </c>
      <c r="E14" s="10" t="s">
        <v>159</v>
      </c>
      <c r="F14" s="18">
        <v>96.256280445873799</v>
      </c>
      <c r="G14" s="10" t="s">
        <v>159</v>
      </c>
      <c r="H14" s="18">
        <v>15.715995996977</v>
      </c>
      <c r="I14" s="10" t="s">
        <v>180</v>
      </c>
      <c r="J14" s="18">
        <v>9.4117463554184404</v>
      </c>
      <c r="K14" s="10" t="s">
        <v>180</v>
      </c>
      <c r="L14" s="18">
        <v>0.12627041470213199</v>
      </c>
      <c r="M14" s="10" t="s">
        <v>180</v>
      </c>
      <c r="N14" s="18">
        <v>42.253067568700999</v>
      </c>
      <c r="O14" s="10" t="s">
        <v>180</v>
      </c>
      <c r="P14" s="18">
        <v>50.070454945736699</v>
      </c>
      <c r="Q14" s="10" t="s">
        <v>159</v>
      </c>
      <c r="R14" s="18">
        <v>35.134567661251999</v>
      </c>
      <c r="S14" s="10" t="s">
        <v>180</v>
      </c>
    </row>
    <row r="15" spans="1:19" x14ac:dyDescent="0.2">
      <c r="A15" s="12" t="s">
        <v>181</v>
      </c>
      <c r="B15" s="18">
        <v>36.471781407946096</v>
      </c>
      <c r="C15" s="10" t="s">
        <v>180</v>
      </c>
      <c r="D15" s="18">
        <v>44.128183134899103</v>
      </c>
      <c r="E15" s="10" t="s">
        <v>159</v>
      </c>
      <c r="F15" s="18">
        <v>98.163512631677094</v>
      </c>
      <c r="G15" s="10" t="s">
        <v>159</v>
      </c>
      <c r="H15" s="18">
        <v>16.199775660366502</v>
      </c>
      <c r="I15" s="10" t="s">
        <v>180</v>
      </c>
      <c r="J15" s="18">
        <v>9.3548178149230505</v>
      </c>
      <c r="K15" s="10" t="s">
        <v>180</v>
      </c>
      <c r="L15" s="18">
        <v>0.12964452524539499</v>
      </c>
      <c r="M15" s="10" t="s">
        <v>180</v>
      </c>
      <c r="N15" s="18">
        <v>42.616831733030203</v>
      </c>
      <c r="O15" s="10" t="s">
        <v>180</v>
      </c>
      <c r="P15" s="18">
        <v>51.5878509721326</v>
      </c>
      <c r="Q15" s="10" t="s">
        <v>159</v>
      </c>
      <c r="R15" s="18">
        <v>35.808880371619999</v>
      </c>
      <c r="S15" s="10" t="s">
        <v>180</v>
      </c>
    </row>
    <row r="16" spans="1:19" x14ac:dyDescent="0.2">
      <c r="A16" s="12" t="s">
        <v>182</v>
      </c>
      <c r="B16" s="18">
        <v>44.905673492339297</v>
      </c>
      <c r="C16" s="10" t="s">
        <v>180</v>
      </c>
      <c r="D16" s="18">
        <v>44.5478027877611</v>
      </c>
      <c r="E16" s="10" t="s">
        <v>159</v>
      </c>
      <c r="F16" s="18">
        <v>112.45054842434099</v>
      </c>
      <c r="G16" s="10" t="s">
        <v>159</v>
      </c>
      <c r="H16" s="18">
        <v>16.317183496377002</v>
      </c>
      <c r="I16" s="10" t="s">
        <v>180</v>
      </c>
      <c r="J16" s="18">
        <v>9.64699677360165</v>
      </c>
      <c r="K16" s="10" t="s">
        <v>180</v>
      </c>
      <c r="L16" s="18">
        <v>0.117335606557314</v>
      </c>
      <c r="M16" s="10" t="s">
        <v>180</v>
      </c>
      <c r="N16" s="18">
        <v>43.5193269795937</v>
      </c>
      <c r="O16" s="10" t="s">
        <v>180</v>
      </c>
      <c r="P16" s="18">
        <v>50.490027323984698</v>
      </c>
      <c r="Q16" s="10" t="s">
        <v>159</v>
      </c>
      <c r="R16" s="18">
        <v>36.344612049472701</v>
      </c>
      <c r="S16" s="10" t="s">
        <v>180</v>
      </c>
    </row>
    <row r="17" spans="1:19" x14ac:dyDescent="0.2">
      <c r="A17" s="12" t="s">
        <v>183</v>
      </c>
      <c r="B17" s="18">
        <v>36.150649840641698</v>
      </c>
      <c r="C17" s="10" t="s">
        <v>180</v>
      </c>
      <c r="D17" s="18">
        <v>40.933784659208001</v>
      </c>
      <c r="E17" s="10" t="s">
        <v>159</v>
      </c>
      <c r="F17" s="18">
        <v>116.579672023759</v>
      </c>
      <c r="G17" s="10" t="s">
        <v>159</v>
      </c>
      <c r="H17" s="18">
        <v>16.1916039137325</v>
      </c>
      <c r="I17" s="10" t="s">
        <v>180</v>
      </c>
      <c r="J17" s="18">
        <v>7.97755409553461</v>
      </c>
      <c r="K17" s="10" t="s">
        <v>180</v>
      </c>
      <c r="L17" s="18">
        <v>0.10893663116363</v>
      </c>
      <c r="M17" s="10" t="s">
        <v>180</v>
      </c>
      <c r="N17" s="18">
        <v>42.0677414192523</v>
      </c>
      <c r="O17" s="10" t="s">
        <v>180</v>
      </c>
      <c r="P17" s="18">
        <v>52.075644797805801</v>
      </c>
      <c r="Q17" s="10" t="s">
        <v>159</v>
      </c>
      <c r="R17" s="18">
        <v>34.658590715364198</v>
      </c>
      <c r="S17" s="10" t="s">
        <v>180</v>
      </c>
    </row>
    <row r="18" spans="1:19" x14ac:dyDescent="0.2">
      <c r="A18" s="12" t="s">
        <v>184</v>
      </c>
      <c r="B18" s="18">
        <v>37.806673198610397</v>
      </c>
      <c r="C18" s="10" t="s">
        <v>180</v>
      </c>
      <c r="D18" s="18">
        <v>40.2321817779507</v>
      </c>
      <c r="E18" s="10" t="s">
        <v>159</v>
      </c>
      <c r="F18" s="18">
        <v>148.382793958642</v>
      </c>
      <c r="G18" s="10" t="s">
        <v>159</v>
      </c>
      <c r="H18" s="18">
        <v>16.4160494723684</v>
      </c>
      <c r="I18" s="10" t="s">
        <v>180</v>
      </c>
      <c r="J18" s="18">
        <v>8.3491587197087096</v>
      </c>
      <c r="K18" s="10" t="s">
        <v>180</v>
      </c>
      <c r="L18" s="18">
        <v>9.7570275925418795E-2</v>
      </c>
      <c r="M18" s="10" t="s">
        <v>180</v>
      </c>
      <c r="N18" s="18">
        <v>42.089699280505201</v>
      </c>
      <c r="O18" s="10" t="s">
        <v>180</v>
      </c>
      <c r="P18" s="18">
        <v>52.789722334219597</v>
      </c>
      <c r="Q18" s="10" t="s">
        <v>159</v>
      </c>
      <c r="R18" s="18">
        <v>34.906495111101499</v>
      </c>
      <c r="S18" s="10" t="s">
        <v>180</v>
      </c>
    </row>
    <row r="19" spans="1:19" x14ac:dyDescent="0.2">
      <c r="A19" s="12" t="s">
        <v>185</v>
      </c>
      <c r="B19" s="18">
        <v>44.156316195428502</v>
      </c>
      <c r="C19" s="10" t="s">
        <v>180</v>
      </c>
      <c r="D19" s="18">
        <v>36.7073533983652</v>
      </c>
      <c r="E19" s="10" t="s">
        <v>159</v>
      </c>
      <c r="F19" s="18">
        <v>169.798223709235</v>
      </c>
      <c r="G19" s="10" t="s">
        <v>159</v>
      </c>
      <c r="H19" s="18">
        <v>15.538408662231999</v>
      </c>
      <c r="I19" s="10" t="s">
        <v>180</v>
      </c>
      <c r="J19" s="18">
        <v>7.57825167173604</v>
      </c>
      <c r="K19" s="10" t="s">
        <v>180</v>
      </c>
      <c r="L19" s="18">
        <v>19.592713359251999</v>
      </c>
      <c r="M19" s="10" t="s">
        <v>180</v>
      </c>
      <c r="N19" s="18">
        <v>40.431972109252698</v>
      </c>
      <c r="O19" s="10" t="s">
        <v>180</v>
      </c>
      <c r="P19" s="18">
        <v>24.6246498230208</v>
      </c>
      <c r="Q19" s="10" t="s">
        <v>159</v>
      </c>
      <c r="R19" s="18">
        <v>31.055903997269802</v>
      </c>
      <c r="S19" s="10" t="s">
        <v>180</v>
      </c>
    </row>
    <row r="20" spans="1:19" x14ac:dyDescent="0.2">
      <c r="A20" s="12" t="s">
        <v>187</v>
      </c>
      <c r="B20" s="18">
        <v>27.620659350299299</v>
      </c>
      <c r="C20" s="10" t="s">
        <v>180</v>
      </c>
      <c r="D20" s="18">
        <v>37.761555577973702</v>
      </c>
      <c r="E20" s="10" t="s">
        <v>159</v>
      </c>
      <c r="F20" s="18">
        <v>172.17277065394799</v>
      </c>
      <c r="G20" s="10" t="s">
        <v>159</v>
      </c>
      <c r="H20" s="18">
        <v>15.7975008082136</v>
      </c>
      <c r="I20" s="10" t="s">
        <v>180</v>
      </c>
      <c r="J20" s="18">
        <v>7.9898736959464802</v>
      </c>
      <c r="K20" s="10" t="s">
        <v>180</v>
      </c>
      <c r="L20" s="18">
        <v>26.222578015630699</v>
      </c>
      <c r="M20" s="10" t="s">
        <v>180</v>
      </c>
      <c r="N20" s="18">
        <v>40.034312811885101</v>
      </c>
      <c r="O20" s="10" t="s">
        <v>180</v>
      </c>
      <c r="P20" s="18">
        <v>24.359610587103301</v>
      </c>
      <c r="Q20" s="10" t="s">
        <v>159</v>
      </c>
      <c r="R20" s="18">
        <v>31.267018873551802</v>
      </c>
      <c r="S20" s="10" t="s">
        <v>180</v>
      </c>
    </row>
    <row r="21" spans="1:19" x14ac:dyDescent="0.2">
      <c r="A21" s="12" t="s">
        <v>188</v>
      </c>
      <c r="B21" s="18">
        <v>39.483754253563099</v>
      </c>
      <c r="C21" s="10" t="s">
        <v>180</v>
      </c>
      <c r="D21" s="18">
        <v>37.833520293999499</v>
      </c>
      <c r="E21" s="10" t="s">
        <v>159</v>
      </c>
      <c r="F21" s="18">
        <v>120.37688139305099</v>
      </c>
      <c r="G21" s="10" t="s">
        <v>159</v>
      </c>
      <c r="H21" s="18">
        <v>14.931765499023401</v>
      </c>
      <c r="I21" s="10" t="s">
        <v>180</v>
      </c>
      <c r="J21" s="18">
        <v>6.9455075663474304</v>
      </c>
      <c r="K21" s="10" t="s">
        <v>180</v>
      </c>
      <c r="L21" s="18">
        <v>21.401238074563299</v>
      </c>
      <c r="M21" s="10" t="s">
        <v>180</v>
      </c>
      <c r="N21" s="18">
        <v>39.401277498690497</v>
      </c>
      <c r="O21" s="10" t="s">
        <v>180</v>
      </c>
      <c r="P21" s="18">
        <v>22.624237525641199</v>
      </c>
      <c r="Q21" s="10" t="s">
        <v>159</v>
      </c>
      <c r="R21" s="18">
        <v>30.281011540595699</v>
      </c>
      <c r="S21" s="10" t="s">
        <v>180</v>
      </c>
    </row>
    <row r="22" spans="1:19" x14ac:dyDescent="0.2">
      <c r="A22" s="12" t="s">
        <v>189</v>
      </c>
      <c r="B22" s="18">
        <v>6.7628242302464496</v>
      </c>
      <c r="C22" s="10" t="s">
        <v>180</v>
      </c>
      <c r="D22" s="18">
        <v>35.324563263054202</v>
      </c>
      <c r="E22" s="10" t="s">
        <v>159</v>
      </c>
      <c r="F22" s="18">
        <v>65.774824894181506</v>
      </c>
      <c r="G22" s="10" t="s">
        <v>159</v>
      </c>
      <c r="H22" s="18">
        <v>14.266117261941099</v>
      </c>
      <c r="I22" s="10" t="s">
        <v>180</v>
      </c>
      <c r="J22" s="18">
        <v>1.86896876480966</v>
      </c>
      <c r="K22" s="10" t="s">
        <v>180</v>
      </c>
      <c r="L22" s="18">
        <v>7.5026491918005398</v>
      </c>
      <c r="M22" s="10" t="s">
        <v>180</v>
      </c>
      <c r="N22" s="18">
        <v>36.962775793208102</v>
      </c>
      <c r="O22" s="10" t="s">
        <v>180</v>
      </c>
      <c r="P22" s="18">
        <v>22.9399539441795</v>
      </c>
      <c r="Q22" s="10" t="s">
        <v>159</v>
      </c>
      <c r="R22" s="18">
        <v>26.967505317250499</v>
      </c>
      <c r="S22" s="10" t="s">
        <v>180</v>
      </c>
    </row>
    <row r="23" spans="1:19" x14ac:dyDescent="0.2">
      <c r="A23" s="12" t="s">
        <v>190</v>
      </c>
      <c r="B23" s="18">
        <v>5.4514798261799697</v>
      </c>
      <c r="C23" s="10" t="s">
        <v>180</v>
      </c>
      <c r="D23" s="18">
        <v>33.558736560121602</v>
      </c>
      <c r="E23" s="10" t="s">
        <v>159</v>
      </c>
      <c r="F23" s="18">
        <v>64.550729001769895</v>
      </c>
      <c r="G23" s="10" t="s">
        <v>159</v>
      </c>
      <c r="H23" s="18">
        <v>14.016640463119799</v>
      </c>
      <c r="I23" s="10" t="s">
        <v>180</v>
      </c>
      <c r="J23" s="18">
        <v>1.17991175737336</v>
      </c>
      <c r="K23" s="10" t="s">
        <v>180</v>
      </c>
      <c r="L23" s="18">
        <v>6.5928483328952403</v>
      </c>
      <c r="M23" s="10" t="s">
        <v>180</v>
      </c>
      <c r="N23" s="18">
        <v>35.3381392043744</v>
      </c>
      <c r="O23" s="10" t="s">
        <v>180</v>
      </c>
      <c r="P23" s="18">
        <v>23.278348630692101</v>
      </c>
      <c r="Q23" s="10" t="s">
        <v>159</v>
      </c>
      <c r="R23" s="18">
        <v>25.8668637740357</v>
      </c>
      <c r="S23" s="10" t="s">
        <v>180</v>
      </c>
    </row>
    <row r="24" spans="1:19" x14ac:dyDescent="0.2">
      <c r="A24" s="12" t="s">
        <v>191</v>
      </c>
      <c r="B24" s="18">
        <v>15.4261600474169</v>
      </c>
      <c r="C24" s="10" t="s">
        <v>180</v>
      </c>
      <c r="D24" s="18">
        <v>31.76941138266</v>
      </c>
      <c r="E24" s="10" t="s">
        <v>159</v>
      </c>
      <c r="F24" s="18">
        <v>42.172627904568301</v>
      </c>
      <c r="G24" s="10" t="s">
        <v>159</v>
      </c>
      <c r="H24" s="18">
        <v>13.414211246217601</v>
      </c>
      <c r="I24" s="10" t="s">
        <v>180</v>
      </c>
      <c r="J24" s="18">
        <v>0.78214083220719499</v>
      </c>
      <c r="K24" s="10" t="s">
        <v>180</v>
      </c>
      <c r="L24" s="18">
        <v>7.33832124704786</v>
      </c>
      <c r="M24" s="10" t="s">
        <v>180</v>
      </c>
      <c r="N24" s="18">
        <v>16.138965014217099</v>
      </c>
      <c r="O24" s="10" t="s">
        <v>180</v>
      </c>
      <c r="P24" s="18">
        <v>24.541877997656801</v>
      </c>
      <c r="Q24" s="10" t="s">
        <v>159</v>
      </c>
      <c r="R24" s="18">
        <v>20.4284494934309</v>
      </c>
      <c r="S24" s="10" t="s">
        <v>180</v>
      </c>
    </row>
    <row r="25" spans="1:19" x14ac:dyDescent="0.2">
      <c r="A25" s="12" t="s">
        <v>192</v>
      </c>
      <c r="B25" s="18">
        <v>15.505763691496799</v>
      </c>
      <c r="C25" s="10" t="s">
        <v>180</v>
      </c>
      <c r="D25" s="18">
        <v>29.943245449196102</v>
      </c>
      <c r="E25" s="10" t="s">
        <v>159</v>
      </c>
      <c r="F25" s="18">
        <v>41.931467603108999</v>
      </c>
      <c r="G25" s="10" t="s">
        <v>159</v>
      </c>
      <c r="H25" s="18">
        <v>12.514495546330201</v>
      </c>
      <c r="I25" s="10" t="s">
        <v>180</v>
      </c>
      <c r="J25" s="18">
        <v>0.50619083897952</v>
      </c>
      <c r="K25" s="10" t="s">
        <v>180</v>
      </c>
      <c r="L25" s="18">
        <v>7.4613363280048297</v>
      </c>
      <c r="M25" s="10" t="s">
        <v>180</v>
      </c>
      <c r="N25" s="18">
        <v>12.7984957753903</v>
      </c>
      <c r="O25" s="10" t="s">
        <v>180</v>
      </c>
      <c r="P25" s="18">
        <v>24.796234231838799</v>
      </c>
      <c r="Q25" s="10" t="s">
        <v>159</v>
      </c>
      <c r="R25" s="18">
        <v>18.833305658964999</v>
      </c>
      <c r="S25" s="10" t="s">
        <v>180</v>
      </c>
    </row>
    <row r="26" spans="1:19" x14ac:dyDescent="0.2">
      <c r="A26" s="12" t="s">
        <v>193</v>
      </c>
      <c r="B26" s="18">
        <v>1.4403844725720301E-2</v>
      </c>
      <c r="C26" s="10" t="s">
        <v>180</v>
      </c>
      <c r="D26" s="18">
        <v>29.978878757586099</v>
      </c>
      <c r="E26" s="10" t="s">
        <v>159</v>
      </c>
      <c r="F26" s="18">
        <v>60.673842819934599</v>
      </c>
      <c r="G26" s="10" t="s">
        <v>159</v>
      </c>
      <c r="H26" s="18">
        <v>3.6422826682988299</v>
      </c>
      <c r="I26" s="10" t="s">
        <v>180</v>
      </c>
      <c r="J26" s="18">
        <v>0.46586237099466399</v>
      </c>
      <c r="K26" s="10" t="s">
        <v>180</v>
      </c>
      <c r="L26" s="18">
        <v>7.8414441549321197</v>
      </c>
      <c r="M26" s="10" t="s">
        <v>180</v>
      </c>
      <c r="N26" s="18">
        <v>12.4571840355462</v>
      </c>
      <c r="O26" s="10" t="s">
        <v>180</v>
      </c>
      <c r="P26" s="18">
        <v>23.876335161147701</v>
      </c>
      <c r="Q26" s="10" t="s">
        <v>159</v>
      </c>
      <c r="R26" s="18">
        <v>16.832773507840901</v>
      </c>
      <c r="S26" s="10" t="s">
        <v>180</v>
      </c>
    </row>
    <row r="27" spans="1:19" x14ac:dyDescent="0.2">
      <c r="A27" s="12" t="s">
        <v>195</v>
      </c>
      <c r="B27" s="18">
        <v>0</v>
      </c>
      <c r="C27" s="10" t="s">
        <v>178</v>
      </c>
      <c r="D27" s="18">
        <v>24.0501704873165</v>
      </c>
      <c r="E27" s="10" t="s">
        <v>159</v>
      </c>
      <c r="F27" s="18">
        <v>42.3704280235144</v>
      </c>
      <c r="G27" s="10" t="s">
        <v>159</v>
      </c>
      <c r="H27" s="18">
        <v>3.2332345662170701</v>
      </c>
      <c r="I27" s="10" t="s">
        <v>180</v>
      </c>
      <c r="J27" s="18">
        <v>0.35560221093246602</v>
      </c>
      <c r="K27" s="10" t="s">
        <v>180</v>
      </c>
      <c r="L27" s="18">
        <v>7.9138803175764396</v>
      </c>
      <c r="M27" s="10" t="s">
        <v>180</v>
      </c>
      <c r="N27" s="18">
        <v>11.3726867893436</v>
      </c>
      <c r="O27" s="10" t="s">
        <v>180</v>
      </c>
      <c r="P27" s="18">
        <v>23.174078995378899</v>
      </c>
      <c r="Q27" s="10" t="s">
        <v>159</v>
      </c>
      <c r="R27" s="18">
        <v>14.309879194737499</v>
      </c>
      <c r="S27" s="10" t="s">
        <v>180</v>
      </c>
    </row>
    <row r="28" spans="1:19" x14ac:dyDescent="0.2">
      <c r="A28" s="12" t="s">
        <v>196</v>
      </c>
      <c r="B28" s="18">
        <v>0</v>
      </c>
      <c r="C28" s="10" t="s">
        <v>178</v>
      </c>
      <c r="D28" s="18">
        <v>18.784560907102701</v>
      </c>
      <c r="E28" s="10" t="s">
        <v>159</v>
      </c>
      <c r="F28" s="18">
        <v>40.278251290617199</v>
      </c>
      <c r="G28" s="10" t="s">
        <v>159</v>
      </c>
      <c r="H28" s="18">
        <v>2.9069385906188399</v>
      </c>
      <c r="I28" s="10" t="s">
        <v>180</v>
      </c>
      <c r="J28" s="18">
        <v>0.40285355098610698</v>
      </c>
      <c r="K28" s="10" t="s">
        <v>180</v>
      </c>
      <c r="L28" s="18">
        <v>1.9004028707253899</v>
      </c>
      <c r="M28" s="10" t="s">
        <v>180</v>
      </c>
      <c r="N28" s="18">
        <v>10.781213082095899</v>
      </c>
      <c r="O28" s="10" t="s">
        <v>180</v>
      </c>
      <c r="P28" s="18">
        <v>21.737357778430798</v>
      </c>
      <c r="Q28" s="10" t="s">
        <v>159</v>
      </c>
      <c r="R28" s="18">
        <v>12.098758980880101</v>
      </c>
      <c r="S28" s="10" t="s">
        <v>180</v>
      </c>
    </row>
    <row r="29" spans="1:19" x14ac:dyDescent="0.2">
      <c r="A29" s="12" t="s">
        <v>198</v>
      </c>
      <c r="B29" s="18">
        <v>0</v>
      </c>
      <c r="C29" s="10" t="s">
        <v>178</v>
      </c>
      <c r="D29" s="18">
        <v>18.5733612896789</v>
      </c>
      <c r="E29" s="10" t="s">
        <v>159</v>
      </c>
      <c r="F29" s="18">
        <v>45.648117643147501</v>
      </c>
      <c r="G29" s="10" t="s">
        <v>444</v>
      </c>
      <c r="H29" s="18">
        <v>2.67545643775233</v>
      </c>
      <c r="I29" s="10" t="s">
        <v>180</v>
      </c>
      <c r="J29" s="18">
        <v>24.7149845204992</v>
      </c>
      <c r="K29" s="10" t="s">
        <v>186</v>
      </c>
      <c r="L29" s="18">
        <v>0</v>
      </c>
      <c r="M29" s="10" t="s">
        <v>178</v>
      </c>
      <c r="N29" s="18">
        <v>10.380108014517001</v>
      </c>
      <c r="O29" s="10" t="s">
        <v>180</v>
      </c>
      <c r="P29" s="18">
        <v>21.664746419549701</v>
      </c>
      <c r="Q29" s="10" t="s">
        <v>159</v>
      </c>
      <c r="R29" s="18">
        <v>13.6006277641652</v>
      </c>
      <c r="S29" s="10" t="s">
        <v>401</v>
      </c>
    </row>
    <row r="30" spans="1:19" x14ac:dyDescent="0.2">
      <c r="A30" s="12" t="s">
        <v>199</v>
      </c>
      <c r="B30" s="18">
        <v>0</v>
      </c>
      <c r="C30" s="10" t="s">
        <v>178</v>
      </c>
      <c r="D30" s="18">
        <v>15.440214602776001</v>
      </c>
      <c r="E30" s="10" t="s">
        <v>159</v>
      </c>
      <c r="F30" s="18">
        <v>42.462427817777197</v>
      </c>
      <c r="G30" s="10" t="s">
        <v>159</v>
      </c>
      <c r="H30" s="18">
        <v>0</v>
      </c>
      <c r="I30" s="10" t="s">
        <v>194</v>
      </c>
      <c r="J30" s="18">
        <v>26.072992710243199</v>
      </c>
      <c r="K30" s="10" t="s">
        <v>159</v>
      </c>
      <c r="L30" s="18">
        <v>0</v>
      </c>
      <c r="M30" s="10" t="s">
        <v>178</v>
      </c>
      <c r="N30" s="18">
        <v>11.159648594414101</v>
      </c>
      <c r="O30" s="10" t="s">
        <v>445</v>
      </c>
      <c r="P30" s="18">
        <v>21.1996000718311</v>
      </c>
      <c r="Q30" s="10" t="s">
        <v>226</v>
      </c>
      <c r="R30" s="18">
        <v>12.2655092514974</v>
      </c>
      <c r="S30" s="10" t="s">
        <v>180</v>
      </c>
    </row>
    <row r="31" spans="1:19" x14ac:dyDescent="0.2">
      <c r="A31" s="12" t="s">
        <v>200</v>
      </c>
      <c r="B31" s="18">
        <v>33.489177202727397</v>
      </c>
      <c r="C31" s="10" t="s">
        <v>159</v>
      </c>
      <c r="D31" s="18">
        <v>27.740284851348999</v>
      </c>
      <c r="E31" s="10" t="s">
        <v>252</v>
      </c>
      <c r="F31" s="18">
        <v>36.174832788535603</v>
      </c>
      <c r="G31" s="10" t="s">
        <v>159</v>
      </c>
      <c r="H31" s="18">
        <v>31.1937812366278</v>
      </c>
      <c r="I31" s="10" t="s">
        <v>253</v>
      </c>
      <c r="J31" s="18">
        <v>24.7533461715892</v>
      </c>
      <c r="K31" s="10" t="s">
        <v>159</v>
      </c>
      <c r="L31" s="18">
        <v>10.7780666421574</v>
      </c>
      <c r="M31" s="10" t="s">
        <v>330</v>
      </c>
      <c r="N31" s="18">
        <v>11.310492645449999</v>
      </c>
      <c r="O31" s="10" t="s">
        <v>255</v>
      </c>
      <c r="P31" s="18">
        <v>39.225657417596501</v>
      </c>
      <c r="Q31" s="10" t="s">
        <v>159</v>
      </c>
      <c r="R31" s="18">
        <v>24.951564425186401</v>
      </c>
      <c r="S31" s="10" t="s">
        <v>180</v>
      </c>
    </row>
    <row r="32" spans="1:19" x14ac:dyDescent="0.2">
      <c r="A32" s="15" t="s">
        <v>201</v>
      </c>
      <c r="B32" s="19">
        <v>42.383169975054599</v>
      </c>
      <c r="C32" s="14" t="s">
        <v>159</v>
      </c>
      <c r="D32" s="19">
        <v>32.6494549830349</v>
      </c>
      <c r="E32" s="14" t="s">
        <v>256</v>
      </c>
      <c r="F32" s="19">
        <v>36.026349784563998</v>
      </c>
      <c r="G32" s="14" t="s">
        <v>159</v>
      </c>
      <c r="H32" s="19">
        <v>38.0129332418648</v>
      </c>
      <c r="I32" s="14" t="s">
        <v>159</v>
      </c>
      <c r="J32" s="19">
        <v>33.183858338453703</v>
      </c>
      <c r="K32" s="14" t="s">
        <v>159</v>
      </c>
      <c r="L32" s="19">
        <v>32.784938310741801</v>
      </c>
      <c r="M32" s="14" t="s">
        <v>159</v>
      </c>
      <c r="N32" s="19">
        <v>11.4783744383894</v>
      </c>
      <c r="O32" s="14" t="s">
        <v>257</v>
      </c>
      <c r="P32" s="19">
        <v>54.400357115185997</v>
      </c>
      <c r="Q32" s="14" t="s">
        <v>159</v>
      </c>
      <c r="R32" s="19">
        <v>30.79966607111</v>
      </c>
      <c r="S32" s="14" t="s">
        <v>159</v>
      </c>
    </row>
    <row r="34" spans="1:2" x14ac:dyDescent="0.2">
      <c r="A34" s="16" t="s">
        <v>202</v>
      </c>
      <c r="B34" s="16" t="s">
        <v>227</v>
      </c>
    </row>
    <row r="36" spans="1:2" x14ac:dyDescent="0.2">
      <c r="B36" s="16" t="s">
        <v>415</v>
      </c>
    </row>
    <row r="37" spans="1:2" x14ac:dyDescent="0.2">
      <c r="B37" s="16" t="s">
        <v>446</v>
      </c>
    </row>
    <row r="38" spans="1:2" x14ac:dyDescent="0.2">
      <c r="B38" s="16" t="s">
        <v>447</v>
      </c>
    </row>
    <row r="39" spans="1:2" x14ac:dyDescent="0.2">
      <c r="B39" s="16" t="s">
        <v>448</v>
      </c>
    </row>
    <row r="40" spans="1:2" x14ac:dyDescent="0.2">
      <c r="B40" s="16" t="s">
        <v>449</v>
      </c>
    </row>
    <row r="41" spans="1:2" x14ac:dyDescent="0.2">
      <c r="B41" s="16" t="s">
        <v>450</v>
      </c>
    </row>
    <row r="42" spans="1:2" x14ac:dyDescent="0.2">
      <c r="B42" s="16" t="s">
        <v>451</v>
      </c>
    </row>
    <row r="43" spans="1:2" x14ac:dyDescent="0.2">
      <c r="B43" s="16" t="s">
        <v>452</v>
      </c>
    </row>
    <row r="44" spans="1:2" x14ac:dyDescent="0.2">
      <c r="B44" s="16" t="s">
        <v>453</v>
      </c>
    </row>
    <row r="45" spans="1:2" x14ac:dyDescent="0.2">
      <c r="B45" s="16" t="s">
        <v>454</v>
      </c>
    </row>
    <row r="46" spans="1:2" x14ac:dyDescent="0.2">
      <c r="B46" s="16" t="s">
        <v>455</v>
      </c>
    </row>
    <row r="48" spans="1:2" x14ac:dyDescent="0.2">
      <c r="B48" s="16" t="s">
        <v>318</v>
      </c>
    </row>
    <row r="49" spans="1:2" x14ac:dyDescent="0.2">
      <c r="B49" s="16" t="s">
        <v>208</v>
      </c>
    </row>
    <row r="50" spans="1:2" x14ac:dyDescent="0.2">
      <c r="B50" s="16" t="s">
        <v>209</v>
      </c>
    </row>
    <row r="53" spans="1:2" x14ac:dyDescent="0.2">
      <c r="A53" s="17" t="str">
        <f>HYPERLINK("#'WAGERING 13'!A2", "&lt;&lt;&lt; Previous table")</f>
        <v>&lt;&lt;&lt; Previous table</v>
      </c>
    </row>
    <row r="54" spans="1:2" x14ac:dyDescent="0.2">
      <c r="A54" s="17" t="str">
        <f>HYPERLINK("#'WAGERING 15'!A2", "&gt;&gt;&gt; Next table")</f>
        <v>&gt;&gt;&gt; Next table</v>
      </c>
    </row>
  </sheetData>
  <mergeCells count="12">
    <mergeCell ref="A2:S2"/>
    <mergeCell ref="A3:S3"/>
    <mergeCell ref="A6:S6"/>
    <mergeCell ref="B5:C5"/>
    <mergeCell ref="D5:E5"/>
    <mergeCell ref="F5:G5"/>
    <mergeCell ref="H5:I5"/>
    <mergeCell ref="J5:K5"/>
    <mergeCell ref="L5:M5"/>
    <mergeCell ref="N5:O5"/>
    <mergeCell ref="P5:Q5"/>
    <mergeCell ref="R5:S5"/>
  </mergeCells>
  <pageMargins left="0.7" right="0.7" top="0.75" bottom="0.75" header="0.3" footer="0.3"/>
  <pageSetup paperSize="9" orientation="portrait" horizontalDpi="300" verticalDpi="300"/>
</worksheet>
</file>

<file path=xl/worksheets/sheet1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900-000000000000}">
  <dimension ref="A1:Q54"/>
  <sheetViews>
    <sheetView workbookViewId="0"/>
  </sheetViews>
  <sheetFormatPr defaultColWidth="11.42578125" defaultRowHeight="12.75" x14ac:dyDescent="0.2"/>
  <cols>
    <col min="1" max="2" width="12.7109375" customWidth="1"/>
    <col min="3" max="3" width="4.42578125" customWidth="1"/>
    <col min="4" max="4" width="12.7109375" customWidth="1"/>
    <col min="5" max="5" width="4.42578125" customWidth="1"/>
    <col min="6" max="6" width="12.7109375" customWidth="1"/>
    <col min="7" max="7" width="4.42578125" customWidth="1"/>
    <col min="8" max="8" width="12.7109375" customWidth="1"/>
    <col min="9" max="9" width="4.42578125" customWidth="1"/>
    <col min="10" max="10" width="12.7109375" customWidth="1"/>
    <col min="11" max="11" width="4.42578125" customWidth="1"/>
    <col min="12" max="12" width="12.7109375" customWidth="1"/>
    <col min="13" max="13" width="4.42578125" customWidth="1"/>
    <col min="14" max="14" width="12.7109375" customWidth="1"/>
    <col min="15" max="15" width="4.42578125" customWidth="1"/>
    <col min="16" max="16" width="12.7109375" customWidth="1"/>
    <col min="17" max="17" width="4.42578125" customWidth="1"/>
  </cols>
  <sheetData>
    <row r="1" spans="1:17" x14ac:dyDescent="0.2">
      <c r="A1" s="8" t="str">
        <f>HYPERLINK("#'INDEX'!B125", "Link to index")</f>
        <v>Link to index</v>
      </c>
    </row>
    <row r="2" spans="1:17" ht="15.75" customHeight="1" x14ac:dyDescent="0.2">
      <c r="A2" s="25" t="s">
        <v>459</v>
      </c>
      <c r="B2" s="24"/>
      <c r="C2" s="24"/>
      <c r="D2" s="24"/>
      <c r="E2" s="24"/>
      <c r="F2" s="24"/>
      <c r="G2" s="24"/>
      <c r="H2" s="24"/>
      <c r="I2" s="24"/>
      <c r="J2" s="24"/>
      <c r="K2" s="24"/>
      <c r="L2" s="24"/>
      <c r="M2" s="24"/>
      <c r="N2" s="24"/>
      <c r="O2" s="24"/>
      <c r="P2" s="24"/>
      <c r="Q2" s="24"/>
    </row>
    <row r="3" spans="1:17" ht="15.75" customHeight="1" x14ac:dyDescent="0.2">
      <c r="A3" s="25" t="s">
        <v>143</v>
      </c>
      <c r="B3" s="24"/>
      <c r="C3" s="24"/>
      <c r="D3" s="24"/>
      <c r="E3" s="24"/>
      <c r="F3" s="24"/>
      <c r="G3" s="24"/>
      <c r="H3" s="24"/>
      <c r="I3" s="24"/>
      <c r="J3" s="24"/>
      <c r="K3" s="24"/>
      <c r="L3" s="24"/>
      <c r="M3" s="24"/>
      <c r="N3" s="24"/>
      <c r="O3" s="24"/>
      <c r="P3" s="24"/>
      <c r="Q3" s="24"/>
    </row>
    <row r="4" spans="1:17" ht="15.75" customHeight="1" x14ac:dyDescent="0.2"/>
    <row r="5" spans="1:17" ht="55.5" customHeight="1" x14ac:dyDescent="0.2">
      <c r="A5" s="11" t="s">
        <v>159</v>
      </c>
      <c r="B5" s="27" t="s">
        <v>160</v>
      </c>
      <c r="C5" s="27" t="s">
        <v>159</v>
      </c>
      <c r="D5" s="27" t="s">
        <v>161</v>
      </c>
      <c r="E5" s="27" t="s">
        <v>159</v>
      </c>
      <c r="F5" s="27" t="s">
        <v>162</v>
      </c>
      <c r="G5" s="27" t="s">
        <v>159</v>
      </c>
      <c r="H5" s="27" t="s">
        <v>163</v>
      </c>
      <c r="I5" s="27" t="s">
        <v>159</v>
      </c>
      <c r="J5" s="27" t="s">
        <v>164</v>
      </c>
      <c r="K5" s="27" t="s">
        <v>159</v>
      </c>
      <c r="L5" s="27" t="s">
        <v>165</v>
      </c>
      <c r="M5" s="27" t="s">
        <v>159</v>
      </c>
      <c r="N5" s="27" t="s">
        <v>166</v>
      </c>
      <c r="O5" s="27" t="s">
        <v>159</v>
      </c>
      <c r="P5" s="27" t="s">
        <v>167</v>
      </c>
      <c r="Q5" s="27" t="s">
        <v>159</v>
      </c>
    </row>
    <row r="6" spans="1:17" x14ac:dyDescent="0.2">
      <c r="A6" s="26" t="s">
        <v>222</v>
      </c>
      <c r="B6" s="26"/>
      <c r="C6" s="26"/>
      <c r="D6" s="26"/>
      <c r="E6" s="26"/>
      <c r="F6" s="26"/>
      <c r="G6" s="26"/>
      <c r="H6" s="26"/>
      <c r="I6" s="26"/>
      <c r="J6" s="26"/>
      <c r="K6" s="26"/>
      <c r="L6" s="26"/>
      <c r="M6" s="26"/>
      <c r="N6" s="26"/>
      <c r="O6" s="26"/>
      <c r="P6" s="26"/>
      <c r="Q6" s="26"/>
    </row>
    <row r="7" spans="1:17" x14ac:dyDescent="0.2">
      <c r="A7" s="12" t="s">
        <v>170</v>
      </c>
      <c r="B7" s="18">
        <v>16.603513606613902</v>
      </c>
      <c r="C7" s="10" t="s">
        <v>159</v>
      </c>
      <c r="D7" s="18">
        <v>51.269446050249798</v>
      </c>
      <c r="E7" s="10" t="s">
        <v>159</v>
      </c>
      <c r="F7" s="18">
        <v>18.618781801116398</v>
      </c>
      <c r="G7" s="10" t="s">
        <v>159</v>
      </c>
      <c r="H7" s="18">
        <v>23.911048640287699</v>
      </c>
      <c r="I7" s="10" t="s">
        <v>159</v>
      </c>
      <c r="J7" s="18">
        <v>14.864199829751</v>
      </c>
      <c r="K7" s="10" t="s">
        <v>180</v>
      </c>
      <c r="L7" s="18">
        <v>21.769503886383301</v>
      </c>
      <c r="M7" s="10" t="s">
        <v>159</v>
      </c>
      <c r="N7" s="18">
        <v>22.751714565339501</v>
      </c>
      <c r="O7" s="10" t="s">
        <v>159</v>
      </c>
      <c r="P7" s="18">
        <v>19.456776770839699</v>
      </c>
      <c r="Q7" s="10" t="s">
        <v>159</v>
      </c>
    </row>
    <row r="8" spans="1:17" x14ac:dyDescent="0.2">
      <c r="A8" s="12" t="s">
        <v>171</v>
      </c>
      <c r="B8" s="18">
        <v>11.4398138840222</v>
      </c>
      <c r="C8" s="10" t="s">
        <v>159</v>
      </c>
      <c r="D8" s="18">
        <v>49.302541892539999</v>
      </c>
      <c r="E8" s="10" t="s">
        <v>159</v>
      </c>
      <c r="F8" s="18">
        <v>15.6717320327301</v>
      </c>
      <c r="G8" s="10" t="s">
        <v>159</v>
      </c>
      <c r="H8" s="18">
        <v>23.1728175300332</v>
      </c>
      <c r="I8" s="10" t="s">
        <v>159</v>
      </c>
      <c r="J8" s="18">
        <v>12.9417779040045</v>
      </c>
      <c r="K8" s="10" t="s">
        <v>180</v>
      </c>
      <c r="L8" s="18">
        <v>17.173403817882999</v>
      </c>
      <c r="M8" s="10" t="s">
        <v>159</v>
      </c>
      <c r="N8" s="18">
        <v>23.003587418478499</v>
      </c>
      <c r="O8" s="10" t="s">
        <v>159</v>
      </c>
      <c r="P8" s="18">
        <v>16.547793741255202</v>
      </c>
      <c r="Q8" s="10" t="s">
        <v>159</v>
      </c>
    </row>
    <row r="9" spans="1:17" x14ac:dyDescent="0.2">
      <c r="A9" s="12" t="s">
        <v>172</v>
      </c>
      <c r="B9" s="18">
        <v>15.4030410331181</v>
      </c>
      <c r="C9" s="10" t="s">
        <v>159</v>
      </c>
      <c r="D9" s="18">
        <v>42.185666356286703</v>
      </c>
      <c r="E9" s="10" t="s">
        <v>159</v>
      </c>
      <c r="F9" s="18">
        <v>14.4100169779287</v>
      </c>
      <c r="G9" s="10" t="s">
        <v>159</v>
      </c>
      <c r="H9" s="18">
        <v>15.086471133659799</v>
      </c>
      <c r="I9" s="10" t="s">
        <v>180</v>
      </c>
      <c r="J9" s="18">
        <v>11.8835739808585</v>
      </c>
      <c r="K9" s="10" t="s">
        <v>180</v>
      </c>
      <c r="L9" s="18">
        <v>14.615663345362201</v>
      </c>
      <c r="M9" s="10" t="s">
        <v>159</v>
      </c>
      <c r="N9" s="18">
        <v>21.729456178494701</v>
      </c>
      <c r="O9" s="10" t="s">
        <v>159</v>
      </c>
      <c r="P9" s="18">
        <v>16.985664685513001</v>
      </c>
      <c r="Q9" s="10" t="s">
        <v>159</v>
      </c>
    </row>
    <row r="10" spans="1:17" x14ac:dyDescent="0.2">
      <c r="A10" s="12" t="s">
        <v>173</v>
      </c>
      <c r="B10" s="18">
        <v>11.483114491981199</v>
      </c>
      <c r="C10" s="10" t="s">
        <v>159</v>
      </c>
      <c r="D10" s="18">
        <v>13.3247987231336</v>
      </c>
      <c r="E10" s="10" t="s">
        <v>159</v>
      </c>
      <c r="F10" s="18">
        <v>16.200902717756598</v>
      </c>
      <c r="G10" s="10" t="s">
        <v>159</v>
      </c>
      <c r="H10" s="18">
        <v>13.2983143258522</v>
      </c>
      <c r="I10" s="10" t="s">
        <v>180</v>
      </c>
      <c r="J10" s="18">
        <v>10.098397907401701</v>
      </c>
      <c r="K10" s="10" t="s">
        <v>180</v>
      </c>
      <c r="L10" s="18">
        <v>11.970458442399901</v>
      </c>
      <c r="M10" s="10" t="s">
        <v>159</v>
      </c>
      <c r="N10" s="18">
        <v>23.166780034112801</v>
      </c>
      <c r="O10" s="10" t="s">
        <v>159</v>
      </c>
      <c r="P10" s="18">
        <v>18.722035861092099</v>
      </c>
      <c r="Q10" s="10" t="s">
        <v>159</v>
      </c>
    </row>
    <row r="11" spans="1:17" x14ac:dyDescent="0.2">
      <c r="A11" s="12" t="s">
        <v>174</v>
      </c>
      <c r="B11" s="18">
        <v>10.688330993475899</v>
      </c>
      <c r="C11" s="10" t="s">
        <v>180</v>
      </c>
      <c r="D11" s="18">
        <v>12.536162442858799</v>
      </c>
      <c r="E11" s="10" t="s">
        <v>159</v>
      </c>
      <c r="F11" s="18">
        <v>20.379580096239099</v>
      </c>
      <c r="G11" s="10" t="s">
        <v>159</v>
      </c>
      <c r="H11" s="18">
        <v>7.7999330954987096</v>
      </c>
      <c r="I11" s="10" t="s">
        <v>180</v>
      </c>
      <c r="J11" s="18">
        <v>9.4062851958453297</v>
      </c>
      <c r="K11" s="10" t="s">
        <v>180</v>
      </c>
      <c r="L11" s="18">
        <v>8.5807992617409994</v>
      </c>
      <c r="M11" s="10" t="s">
        <v>159</v>
      </c>
      <c r="N11" s="18">
        <v>23.541688496492</v>
      </c>
      <c r="O11" s="10" t="s">
        <v>159</v>
      </c>
      <c r="P11" s="18">
        <v>19.5194807677602</v>
      </c>
      <c r="Q11" s="10" t="s">
        <v>159</v>
      </c>
    </row>
    <row r="12" spans="1:17" x14ac:dyDescent="0.2">
      <c r="A12" s="12" t="s">
        <v>175</v>
      </c>
      <c r="B12" s="18">
        <v>8.10154397733187</v>
      </c>
      <c r="C12" s="10" t="s">
        <v>180</v>
      </c>
      <c r="D12" s="18">
        <v>11.9052768445605</v>
      </c>
      <c r="E12" s="10" t="s">
        <v>159</v>
      </c>
      <c r="F12" s="18">
        <v>24.313687223523299</v>
      </c>
      <c r="G12" s="10" t="s">
        <v>159</v>
      </c>
      <c r="H12" s="18">
        <v>5.1890685700386197</v>
      </c>
      <c r="I12" s="10" t="s">
        <v>180</v>
      </c>
      <c r="J12" s="18">
        <v>7.2196613593858796</v>
      </c>
      <c r="K12" s="10" t="s">
        <v>180</v>
      </c>
      <c r="L12" s="18">
        <v>1.0955883056207001</v>
      </c>
      <c r="M12" s="10" t="s">
        <v>180</v>
      </c>
      <c r="N12" s="18">
        <v>19.8496012467151</v>
      </c>
      <c r="O12" s="10" t="s">
        <v>159</v>
      </c>
      <c r="P12" s="18">
        <v>19.356722744673998</v>
      </c>
      <c r="Q12" s="10" t="s">
        <v>159</v>
      </c>
    </row>
    <row r="13" spans="1:17" x14ac:dyDescent="0.2">
      <c r="A13" s="12" t="s">
        <v>176</v>
      </c>
      <c r="B13" s="18">
        <v>8.3066008636644</v>
      </c>
      <c r="C13" s="10" t="s">
        <v>180</v>
      </c>
      <c r="D13" s="18">
        <v>11.765940880168399</v>
      </c>
      <c r="E13" s="10" t="s">
        <v>180</v>
      </c>
      <c r="F13" s="18">
        <v>22.5093638977918</v>
      </c>
      <c r="G13" s="10" t="s">
        <v>159</v>
      </c>
      <c r="H13" s="18">
        <v>4.8464931666232998</v>
      </c>
      <c r="I13" s="10" t="s">
        <v>180</v>
      </c>
      <c r="J13" s="18">
        <v>0.135164006261146</v>
      </c>
      <c r="K13" s="10" t="s">
        <v>180</v>
      </c>
      <c r="L13" s="18">
        <v>1.7221467730585999E-2</v>
      </c>
      <c r="M13" s="10" t="s">
        <v>180</v>
      </c>
      <c r="N13" s="18">
        <v>21.292043817496499</v>
      </c>
      <c r="O13" s="10" t="s">
        <v>180</v>
      </c>
      <c r="P13" s="18">
        <v>19.9297523434529</v>
      </c>
      <c r="Q13" s="10" t="s">
        <v>159</v>
      </c>
    </row>
    <row r="14" spans="1:17" x14ac:dyDescent="0.2">
      <c r="A14" s="12" t="s">
        <v>177</v>
      </c>
      <c r="B14" s="18">
        <v>6.3973694616136996</v>
      </c>
      <c r="C14" s="10" t="s">
        <v>180</v>
      </c>
      <c r="D14" s="18">
        <v>11.502567435146901</v>
      </c>
      <c r="E14" s="10" t="s">
        <v>159</v>
      </c>
      <c r="F14" s="18">
        <v>25.325075664163201</v>
      </c>
      <c r="G14" s="10" t="s">
        <v>159</v>
      </c>
      <c r="H14" s="18">
        <v>4.5713752161748902</v>
      </c>
      <c r="I14" s="10" t="s">
        <v>180</v>
      </c>
      <c r="J14" s="18">
        <v>2.6992787847133499</v>
      </c>
      <c r="K14" s="10" t="s">
        <v>180</v>
      </c>
      <c r="L14" s="18">
        <v>4.2588228613611202E-2</v>
      </c>
      <c r="M14" s="10" t="s">
        <v>180</v>
      </c>
      <c r="N14" s="18">
        <v>20.741766926722701</v>
      </c>
      <c r="O14" s="10" t="s">
        <v>180</v>
      </c>
      <c r="P14" s="18">
        <v>20.950345509246802</v>
      </c>
      <c r="Q14" s="10" t="s">
        <v>159</v>
      </c>
    </row>
    <row r="15" spans="1:17" x14ac:dyDescent="0.2">
      <c r="A15" s="12" t="s">
        <v>181</v>
      </c>
      <c r="B15" s="18">
        <v>11.0231879934561</v>
      </c>
      <c r="C15" s="10" t="s">
        <v>180</v>
      </c>
      <c r="D15" s="18">
        <v>11.436611757167</v>
      </c>
      <c r="E15" s="10" t="s">
        <v>159</v>
      </c>
      <c r="F15" s="18">
        <v>24.7118644067797</v>
      </c>
      <c r="G15" s="10" t="s">
        <v>159</v>
      </c>
      <c r="H15" s="18">
        <v>4.3418609969173598</v>
      </c>
      <c r="I15" s="10" t="s">
        <v>180</v>
      </c>
      <c r="J15" s="18">
        <v>2.42954671618388</v>
      </c>
      <c r="K15" s="10" t="s">
        <v>180</v>
      </c>
      <c r="L15" s="18">
        <v>4.18618037204678E-2</v>
      </c>
      <c r="M15" s="10" t="s">
        <v>180</v>
      </c>
      <c r="N15" s="18">
        <v>21.108975152115601</v>
      </c>
      <c r="O15" s="10" t="s">
        <v>180</v>
      </c>
      <c r="P15" s="18">
        <v>20.835691946990401</v>
      </c>
      <c r="Q15" s="10" t="s">
        <v>159</v>
      </c>
    </row>
    <row r="16" spans="1:17" x14ac:dyDescent="0.2">
      <c r="A16" s="12" t="s">
        <v>182</v>
      </c>
      <c r="B16" s="18">
        <v>14.104165922964301</v>
      </c>
      <c r="C16" s="10" t="s">
        <v>180</v>
      </c>
      <c r="D16" s="18">
        <v>10.855047514116499</v>
      </c>
      <c r="E16" s="10" t="s">
        <v>159</v>
      </c>
      <c r="F16" s="18">
        <v>24.734509390907501</v>
      </c>
      <c r="G16" s="10" t="s">
        <v>159</v>
      </c>
      <c r="H16" s="18">
        <v>4.1368932754964796</v>
      </c>
      <c r="I16" s="10" t="s">
        <v>180</v>
      </c>
      <c r="J16" s="18">
        <v>2.4740431817194501</v>
      </c>
      <c r="K16" s="10" t="s">
        <v>180</v>
      </c>
      <c r="L16" s="18">
        <v>3.8109756097561003E-2</v>
      </c>
      <c r="M16" s="10" t="s">
        <v>180</v>
      </c>
      <c r="N16" s="18">
        <v>21.8039411994502</v>
      </c>
      <c r="O16" s="10" t="s">
        <v>180</v>
      </c>
      <c r="P16" s="18">
        <v>19.8635272945411</v>
      </c>
      <c r="Q16" s="10" t="s">
        <v>159</v>
      </c>
    </row>
    <row r="17" spans="1:17" x14ac:dyDescent="0.2">
      <c r="A17" s="12" t="s">
        <v>183</v>
      </c>
      <c r="B17" s="18">
        <v>12.563923537070901</v>
      </c>
      <c r="C17" s="10" t="s">
        <v>180</v>
      </c>
      <c r="D17" s="18">
        <v>9.7584636555675495</v>
      </c>
      <c r="E17" s="10" t="s">
        <v>159</v>
      </c>
      <c r="F17" s="18">
        <v>22.297951397227699</v>
      </c>
      <c r="G17" s="10" t="s">
        <v>159</v>
      </c>
      <c r="H17" s="18">
        <v>4.1284581659934698</v>
      </c>
      <c r="I17" s="10" t="s">
        <v>180</v>
      </c>
      <c r="J17" s="18">
        <v>2.1396333302206898</v>
      </c>
      <c r="K17" s="10" t="s">
        <v>180</v>
      </c>
      <c r="L17" s="18">
        <v>3.8499834052439397E-2</v>
      </c>
      <c r="M17" s="10" t="s">
        <v>180</v>
      </c>
      <c r="N17" s="18">
        <v>8.6376271447348199</v>
      </c>
      <c r="O17" s="10" t="s">
        <v>180</v>
      </c>
      <c r="P17" s="18">
        <v>20.3068649384929</v>
      </c>
      <c r="Q17" s="10" t="s">
        <v>159</v>
      </c>
    </row>
    <row r="18" spans="1:17" x14ac:dyDescent="0.2">
      <c r="A18" s="12" t="s">
        <v>184</v>
      </c>
      <c r="B18" s="18">
        <v>13.462211175549999</v>
      </c>
      <c r="C18" s="10" t="s">
        <v>180</v>
      </c>
      <c r="D18" s="18">
        <v>9.2707481213093104</v>
      </c>
      <c r="E18" s="10" t="s">
        <v>159</v>
      </c>
      <c r="F18" s="18">
        <v>26.0778211346151</v>
      </c>
      <c r="G18" s="10" t="s">
        <v>159</v>
      </c>
      <c r="H18" s="18">
        <v>4.5496160716465797</v>
      </c>
      <c r="I18" s="10" t="s">
        <v>180</v>
      </c>
      <c r="J18" s="18">
        <v>2.1819980793295102</v>
      </c>
      <c r="K18" s="10" t="s">
        <v>180</v>
      </c>
      <c r="L18" s="18">
        <v>3.3041264868569203E-2</v>
      </c>
      <c r="M18" s="10" t="s">
        <v>180</v>
      </c>
      <c r="N18" s="18">
        <v>8.7687116032849204</v>
      </c>
      <c r="O18" s="10" t="s">
        <v>180</v>
      </c>
      <c r="P18" s="18">
        <v>18.911062200898201</v>
      </c>
      <c r="Q18" s="10" t="s">
        <v>159</v>
      </c>
    </row>
    <row r="19" spans="1:17" x14ac:dyDescent="0.2">
      <c r="A19" s="12" t="s">
        <v>185</v>
      </c>
      <c r="B19" s="18">
        <v>15.165836921420899</v>
      </c>
      <c r="C19" s="10" t="s">
        <v>180</v>
      </c>
      <c r="D19" s="18">
        <v>9.5928316618864802</v>
      </c>
      <c r="E19" s="10" t="s">
        <v>159</v>
      </c>
      <c r="F19" s="18">
        <v>28.248395448629299</v>
      </c>
      <c r="G19" s="10" t="s">
        <v>159</v>
      </c>
      <c r="H19" s="18">
        <v>4.24528742195261</v>
      </c>
      <c r="I19" s="10" t="s">
        <v>180</v>
      </c>
      <c r="J19" s="18">
        <v>2.2106216539804802</v>
      </c>
      <c r="K19" s="10" t="s">
        <v>180</v>
      </c>
      <c r="L19" s="18">
        <v>6.5685059255569298</v>
      </c>
      <c r="M19" s="10" t="s">
        <v>180</v>
      </c>
      <c r="N19" s="18">
        <v>8.6309110959612791</v>
      </c>
      <c r="O19" s="10" t="s">
        <v>180</v>
      </c>
      <c r="P19" s="18">
        <v>9.5631442132757503</v>
      </c>
      <c r="Q19" s="10" t="s">
        <v>159</v>
      </c>
    </row>
    <row r="20" spans="1:17" x14ac:dyDescent="0.2">
      <c r="A20" s="12" t="s">
        <v>187</v>
      </c>
      <c r="B20" s="18">
        <v>10.574884648958699</v>
      </c>
      <c r="C20" s="10" t="s">
        <v>180</v>
      </c>
      <c r="D20" s="18">
        <v>9.6061635515168007</v>
      </c>
      <c r="E20" s="10" t="s">
        <v>159</v>
      </c>
      <c r="F20" s="18">
        <v>29.835206414427901</v>
      </c>
      <c r="G20" s="10" t="s">
        <v>159</v>
      </c>
      <c r="H20" s="18">
        <v>4.3441241950152403</v>
      </c>
      <c r="I20" s="10" t="s">
        <v>180</v>
      </c>
      <c r="J20" s="18">
        <v>2.44144144144144</v>
      </c>
      <c r="K20" s="10" t="s">
        <v>180</v>
      </c>
      <c r="L20" s="18">
        <v>8.8431962554329608</v>
      </c>
      <c r="M20" s="10" t="s">
        <v>180</v>
      </c>
      <c r="N20" s="18">
        <v>8.6353553157295995</v>
      </c>
      <c r="O20" s="10" t="s">
        <v>180</v>
      </c>
      <c r="P20" s="18">
        <v>9.0430759459979697</v>
      </c>
      <c r="Q20" s="10" t="s">
        <v>159</v>
      </c>
    </row>
    <row r="21" spans="1:17" x14ac:dyDescent="0.2">
      <c r="A21" s="12" t="s">
        <v>188</v>
      </c>
      <c r="B21" s="18">
        <v>14.717387700978</v>
      </c>
      <c r="C21" s="10" t="s">
        <v>180</v>
      </c>
      <c r="D21" s="18">
        <v>11.7283599388863</v>
      </c>
      <c r="E21" s="10" t="s">
        <v>159</v>
      </c>
      <c r="F21" s="18">
        <v>26.511527708410501</v>
      </c>
      <c r="G21" s="10" t="s">
        <v>159</v>
      </c>
      <c r="H21" s="18">
        <v>4.3227974028162697</v>
      </c>
      <c r="I21" s="10" t="s">
        <v>180</v>
      </c>
      <c r="J21" s="18">
        <v>2.2786330771182701</v>
      </c>
      <c r="K21" s="10" t="s">
        <v>180</v>
      </c>
      <c r="L21" s="18">
        <v>7.4962067118886102</v>
      </c>
      <c r="M21" s="10" t="s">
        <v>180</v>
      </c>
      <c r="N21" s="18">
        <v>9.0182586523298198</v>
      </c>
      <c r="O21" s="10" t="s">
        <v>180</v>
      </c>
      <c r="P21" s="18">
        <v>8.8076472601120006</v>
      </c>
      <c r="Q21" s="10" t="s">
        <v>159</v>
      </c>
    </row>
    <row r="22" spans="1:17" x14ac:dyDescent="0.2">
      <c r="A22" s="12" t="s">
        <v>189</v>
      </c>
      <c r="B22" s="18">
        <v>3.0024004200735099</v>
      </c>
      <c r="C22" s="10" t="s">
        <v>180</v>
      </c>
      <c r="D22" s="18">
        <v>9.3122871559748504</v>
      </c>
      <c r="E22" s="10" t="s">
        <v>159</v>
      </c>
      <c r="F22" s="18">
        <v>18.386515770995199</v>
      </c>
      <c r="G22" s="10" t="s">
        <v>159</v>
      </c>
      <c r="H22" s="18">
        <v>4.2229762728149396</v>
      </c>
      <c r="I22" s="10" t="s">
        <v>180</v>
      </c>
      <c r="J22" s="18">
        <v>0.63187842532086103</v>
      </c>
      <c r="K22" s="10" t="s">
        <v>180</v>
      </c>
      <c r="L22" s="18">
        <v>2.92913009731924</v>
      </c>
      <c r="M22" s="10" t="s">
        <v>180</v>
      </c>
      <c r="N22" s="18">
        <v>8.7538591804579102</v>
      </c>
      <c r="O22" s="10" t="s">
        <v>180</v>
      </c>
      <c r="P22" s="18">
        <v>9.3632405865473594</v>
      </c>
      <c r="Q22" s="10" t="s">
        <v>159</v>
      </c>
    </row>
    <row r="23" spans="1:17" x14ac:dyDescent="0.2">
      <c r="A23" s="12" t="s">
        <v>190</v>
      </c>
      <c r="B23" s="18">
        <v>2.5400112973074802</v>
      </c>
      <c r="C23" s="10" t="s">
        <v>180</v>
      </c>
      <c r="D23" s="18">
        <v>8.9488941648277507</v>
      </c>
      <c r="E23" s="10" t="s">
        <v>159</v>
      </c>
      <c r="F23" s="18">
        <v>17.699301273491201</v>
      </c>
      <c r="G23" s="10" t="s">
        <v>159</v>
      </c>
      <c r="H23" s="18">
        <v>4.0884307935703399</v>
      </c>
      <c r="I23" s="10" t="s">
        <v>180</v>
      </c>
      <c r="J23" s="18">
        <v>0.41166087256893502</v>
      </c>
      <c r="K23" s="10" t="s">
        <v>180</v>
      </c>
      <c r="L23" s="18">
        <v>2.6517911535291501</v>
      </c>
      <c r="M23" s="10" t="s">
        <v>180</v>
      </c>
      <c r="N23" s="18">
        <v>8.2755064667078795</v>
      </c>
      <c r="O23" s="10" t="s">
        <v>180</v>
      </c>
      <c r="P23" s="18">
        <v>9.0921349594039995</v>
      </c>
      <c r="Q23" s="10" t="s">
        <v>159</v>
      </c>
    </row>
    <row r="24" spans="1:17" x14ac:dyDescent="0.2">
      <c r="A24" s="12" t="s">
        <v>191</v>
      </c>
      <c r="B24" s="18">
        <v>7.0119213227913901</v>
      </c>
      <c r="C24" s="10" t="s">
        <v>180</v>
      </c>
      <c r="D24" s="18">
        <v>8.4757599285811995</v>
      </c>
      <c r="E24" s="10" t="s">
        <v>159</v>
      </c>
      <c r="F24" s="18">
        <v>12.1565710661383</v>
      </c>
      <c r="G24" s="10" t="s">
        <v>159</v>
      </c>
      <c r="H24" s="18">
        <v>3.9422628631168801</v>
      </c>
      <c r="I24" s="10" t="s">
        <v>180</v>
      </c>
      <c r="J24" s="18">
        <v>0.28886256308725899</v>
      </c>
      <c r="K24" s="10" t="s">
        <v>180</v>
      </c>
      <c r="L24" s="18">
        <v>3.08310847005859</v>
      </c>
      <c r="M24" s="10" t="s">
        <v>180</v>
      </c>
      <c r="N24" s="18">
        <v>4.1315030342853403</v>
      </c>
      <c r="O24" s="10" t="s">
        <v>180</v>
      </c>
      <c r="P24" s="18">
        <v>9.57998530422622</v>
      </c>
      <c r="Q24" s="10" t="s">
        <v>159</v>
      </c>
    </row>
    <row r="25" spans="1:17" x14ac:dyDescent="0.2">
      <c r="A25" s="12" t="s">
        <v>192</v>
      </c>
      <c r="B25" s="18">
        <v>7.5959051331560303</v>
      </c>
      <c r="C25" s="10" t="s">
        <v>180</v>
      </c>
      <c r="D25" s="18">
        <v>8.1822176229837993</v>
      </c>
      <c r="E25" s="10" t="s">
        <v>159</v>
      </c>
      <c r="F25" s="18">
        <v>11.601926029427901</v>
      </c>
      <c r="G25" s="10" t="s">
        <v>159</v>
      </c>
      <c r="H25" s="18">
        <v>3.8241174923038201</v>
      </c>
      <c r="I25" s="10" t="s">
        <v>180</v>
      </c>
      <c r="J25" s="18">
        <v>0.15638424946038301</v>
      </c>
      <c r="K25" s="10" t="s">
        <v>180</v>
      </c>
      <c r="L25" s="18">
        <v>3.2276945472190199</v>
      </c>
      <c r="M25" s="10" t="s">
        <v>180</v>
      </c>
      <c r="N25" s="18">
        <v>3.44335880473791</v>
      </c>
      <c r="O25" s="10" t="s">
        <v>180</v>
      </c>
      <c r="P25" s="18">
        <v>9.6608436841295795</v>
      </c>
      <c r="Q25" s="10" t="s">
        <v>159</v>
      </c>
    </row>
    <row r="26" spans="1:17" x14ac:dyDescent="0.2">
      <c r="A26" s="12" t="s">
        <v>193</v>
      </c>
      <c r="B26" s="18">
        <v>8.0364856448275207E-3</v>
      </c>
      <c r="C26" s="10" t="s">
        <v>180</v>
      </c>
      <c r="D26" s="18">
        <v>7.7121855784006499</v>
      </c>
      <c r="E26" s="10" t="s">
        <v>159</v>
      </c>
      <c r="F26" s="18">
        <v>14.6158902159553</v>
      </c>
      <c r="G26" s="10" t="s">
        <v>159</v>
      </c>
      <c r="H26" s="18">
        <v>1.10891993406195</v>
      </c>
      <c r="I26" s="10" t="s">
        <v>180</v>
      </c>
      <c r="J26" s="18">
        <v>0.147859575349397</v>
      </c>
      <c r="K26" s="10" t="s">
        <v>180</v>
      </c>
      <c r="L26" s="18">
        <v>3.4289050352864501</v>
      </c>
      <c r="M26" s="10" t="s">
        <v>180</v>
      </c>
      <c r="N26" s="18">
        <v>3.2627800830360001</v>
      </c>
      <c r="O26" s="10" t="s">
        <v>180</v>
      </c>
      <c r="P26" s="18">
        <v>9.6938471345174104</v>
      </c>
      <c r="Q26" s="10" t="s">
        <v>159</v>
      </c>
    </row>
    <row r="27" spans="1:17" x14ac:dyDescent="0.2">
      <c r="A27" s="12" t="s">
        <v>195</v>
      </c>
      <c r="B27" s="18">
        <v>0</v>
      </c>
      <c r="C27" s="10" t="s">
        <v>178</v>
      </c>
      <c r="D27" s="18">
        <v>5.9613678986601304</v>
      </c>
      <c r="E27" s="10" t="s">
        <v>159</v>
      </c>
      <c r="F27" s="18">
        <v>8.4953761208384506</v>
      </c>
      <c r="G27" s="10" t="s">
        <v>159</v>
      </c>
      <c r="H27" s="18">
        <v>0.96226194525131303</v>
      </c>
      <c r="I27" s="10" t="s">
        <v>180</v>
      </c>
      <c r="J27" s="18">
        <v>0.115544701356337</v>
      </c>
      <c r="K27" s="10" t="s">
        <v>180</v>
      </c>
      <c r="L27" s="18">
        <v>3.4608464495445501</v>
      </c>
      <c r="M27" s="10" t="s">
        <v>180</v>
      </c>
      <c r="N27" s="18">
        <v>2.9690594567452901</v>
      </c>
      <c r="O27" s="10" t="s">
        <v>180</v>
      </c>
      <c r="P27" s="18">
        <v>10.7734629079737</v>
      </c>
      <c r="Q27" s="10" t="s">
        <v>159</v>
      </c>
    </row>
    <row r="28" spans="1:17" x14ac:dyDescent="0.2">
      <c r="A28" s="12" t="s">
        <v>196</v>
      </c>
      <c r="B28" s="18">
        <v>0</v>
      </c>
      <c r="C28" s="10" t="s">
        <v>178</v>
      </c>
      <c r="D28" s="18">
        <v>4.7825482037900402</v>
      </c>
      <c r="E28" s="10" t="s">
        <v>159</v>
      </c>
      <c r="F28" s="18">
        <v>8.4198621014145303</v>
      </c>
      <c r="G28" s="10" t="s">
        <v>159</v>
      </c>
      <c r="H28" s="18">
        <v>0.89671507443318899</v>
      </c>
      <c r="I28" s="10" t="s">
        <v>180</v>
      </c>
      <c r="J28" s="18">
        <v>0.14310310131252399</v>
      </c>
      <c r="K28" s="10" t="s">
        <v>180</v>
      </c>
      <c r="L28" s="18">
        <v>0.92041215940723098</v>
      </c>
      <c r="M28" s="10" t="s">
        <v>180</v>
      </c>
      <c r="N28" s="18">
        <v>3.0106415491712899</v>
      </c>
      <c r="O28" s="10" t="s">
        <v>180</v>
      </c>
      <c r="P28" s="18">
        <v>10.955704484554399</v>
      </c>
      <c r="Q28" s="10" t="s">
        <v>159</v>
      </c>
    </row>
    <row r="29" spans="1:17" x14ac:dyDescent="0.2">
      <c r="A29" s="12" t="s">
        <v>198</v>
      </c>
      <c r="B29" s="18">
        <v>0</v>
      </c>
      <c r="C29" s="10" t="s">
        <v>178</v>
      </c>
      <c r="D29" s="18">
        <v>4.6851464515946297</v>
      </c>
      <c r="E29" s="10" t="s">
        <v>159</v>
      </c>
      <c r="F29" s="18">
        <v>8.5701565630333203</v>
      </c>
      <c r="G29" s="10" t="s">
        <v>444</v>
      </c>
      <c r="H29" s="18">
        <v>0.82051184054548998</v>
      </c>
      <c r="I29" s="10" t="s">
        <v>180</v>
      </c>
      <c r="J29" s="18">
        <v>8.2391318718758395</v>
      </c>
      <c r="K29" s="10" t="s">
        <v>186</v>
      </c>
      <c r="L29" s="18">
        <v>0</v>
      </c>
      <c r="M29" s="10" t="s">
        <v>178</v>
      </c>
      <c r="N29" s="18">
        <v>2.8952867905756601</v>
      </c>
      <c r="O29" s="10" t="s">
        <v>180</v>
      </c>
      <c r="P29" s="18">
        <v>11.562372917235299</v>
      </c>
      <c r="Q29" s="10" t="s">
        <v>159</v>
      </c>
    </row>
    <row r="30" spans="1:17" x14ac:dyDescent="0.2">
      <c r="A30" s="12" t="s">
        <v>199</v>
      </c>
      <c r="B30" s="18">
        <v>0</v>
      </c>
      <c r="C30" s="10" t="s">
        <v>178</v>
      </c>
      <c r="D30" s="18">
        <v>3.7674654118527302</v>
      </c>
      <c r="E30" s="10" t="s">
        <v>159</v>
      </c>
      <c r="F30" s="18">
        <v>7.9524452289481902</v>
      </c>
      <c r="G30" s="10" t="s">
        <v>159</v>
      </c>
      <c r="H30" s="18">
        <v>0</v>
      </c>
      <c r="I30" s="10" t="s">
        <v>194</v>
      </c>
      <c r="J30" s="18">
        <v>8.59355550457148</v>
      </c>
      <c r="K30" s="10" t="s">
        <v>159</v>
      </c>
      <c r="L30" s="18">
        <v>0</v>
      </c>
      <c r="M30" s="10" t="s">
        <v>178</v>
      </c>
      <c r="N30" s="18">
        <v>3.0192820988504199</v>
      </c>
      <c r="O30" s="10" t="s">
        <v>445</v>
      </c>
      <c r="P30" s="18">
        <v>10.9221226021685</v>
      </c>
      <c r="Q30" s="10" t="s">
        <v>226</v>
      </c>
    </row>
    <row r="31" spans="1:17" x14ac:dyDescent="0.2">
      <c r="A31" s="12" t="s">
        <v>200</v>
      </c>
      <c r="B31" s="18">
        <v>20.627536908653301</v>
      </c>
      <c r="C31" s="10" t="s">
        <v>159</v>
      </c>
      <c r="D31" s="18">
        <v>7.7310296760347104</v>
      </c>
      <c r="E31" s="10" t="s">
        <v>252</v>
      </c>
      <c r="F31" s="18">
        <v>8.8378223648297798</v>
      </c>
      <c r="G31" s="10" t="s">
        <v>159</v>
      </c>
      <c r="H31" s="18">
        <v>10.289531359104799</v>
      </c>
      <c r="I31" s="10" t="s">
        <v>253</v>
      </c>
      <c r="J31" s="18">
        <v>10.157080429904299</v>
      </c>
      <c r="K31" s="10" t="s">
        <v>159</v>
      </c>
      <c r="L31" s="18">
        <v>5.6377619443036604</v>
      </c>
      <c r="M31" s="10" t="s">
        <v>330</v>
      </c>
      <c r="N31" s="18">
        <v>3.8890105462145401</v>
      </c>
      <c r="O31" s="10" t="s">
        <v>255</v>
      </c>
      <c r="P31" s="18">
        <v>19.4275495417779</v>
      </c>
      <c r="Q31" s="10" t="s">
        <v>159</v>
      </c>
    </row>
    <row r="32" spans="1:17" x14ac:dyDescent="0.2">
      <c r="A32" s="15" t="s">
        <v>201</v>
      </c>
      <c r="B32" s="19">
        <v>22.056523619067502</v>
      </c>
      <c r="C32" s="14" t="s">
        <v>159</v>
      </c>
      <c r="D32" s="19">
        <v>7.9684569206817697</v>
      </c>
      <c r="E32" s="14" t="s">
        <v>256</v>
      </c>
      <c r="F32" s="19">
        <v>6.8066742801701903</v>
      </c>
      <c r="G32" s="14" t="s">
        <v>159</v>
      </c>
      <c r="H32" s="19">
        <v>9.1920179003340206</v>
      </c>
      <c r="I32" s="14" t="s">
        <v>159</v>
      </c>
      <c r="J32" s="19">
        <v>10.382118836060499</v>
      </c>
      <c r="K32" s="14" t="s">
        <v>159</v>
      </c>
      <c r="L32" s="19">
        <v>13.745119455459999</v>
      </c>
      <c r="M32" s="14" t="s">
        <v>159</v>
      </c>
      <c r="N32" s="19">
        <v>4.6374003663819101</v>
      </c>
      <c r="O32" s="14" t="s">
        <v>257</v>
      </c>
      <c r="P32" s="19">
        <v>23.809602820698998</v>
      </c>
      <c r="Q32" s="14" t="s">
        <v>159</v>
      </c>
    </row>
    <row r="34" spans="1:2" x14ac:dyDescent="0.2">
      <c r="A34" s="16" t="s">
        <v>202</v>
      </c>
      <c r="B34" s="16" t="s">
        <v>227</v>
      </c>
    </row>
    <row r="36" spans="1:2" x14ac:dyDescent="0.2">
      <c r="B36" s="16" t="s">
        <v>415</v>
      </c>
    </row>
    <row r="37" spans="1:2" x14ac:dyDescent="0.2">
      <c r="B37" s="16" t="s">
        <v>446</v>
      </c>
    </row>
    <row r="38" spans="1:2" x14ac:dyDescent="0.2">
      <c r="B38" s="16" t="s">
        <v>447</v>
      </c>
    </row>
    <row r="39" spans="1:2" x14ac:dyDescent="0.2">
      <c r="B39" s="16" t="s">
        <v>448</v>
      </c>
    </row>
    <row r="40" spans="1:2" x14ac:dyDescent="0.2">
      <c r="B40" s="16" t="s">
        <v>449</v>
      </c>
    </row>
    <row r="41" spans="1:2" x14ac:dyDescent="0.2">
      <c r="B41" s="16" t="s">
        <v>450</v>
      </c>
    </row>
    <row r="42" spans="1:2" x14ac:dyDescent="0.2">
      <c r="B42" s="16" t="s">
        <v>451</v>
      </c>
    </row>
    <row r="43" spans="1:2" x14ac:dyDescent="0.2">
      <c r="B43" s="16" t="s">
        <v>452</v>
      </c>
    </row>
    <row r="44" spans="1:2" x14ac:dyDescent="0.2">
      <c r="B44" s="16" t="s">
        <v>453</v>
      </c>
    </row>
    <row r="45" spans="1:2" x14ac:dyDescent="0.2">
      <c r="B45" s="16" t="s">
        <v>454</v>
      </c>
    </row>
    <row r="46" spans="1:2" x14ac:dyDescent="0.2">
      <c r="B46" s="16" t="s">
        <v>455</v>
      </c>
    </row>
    <row r="48" spans="1:2" x14ac:dyDescent="0.2">
      <c r="B48" s="16" t="s">
        <v>318</v>
      </c>
    </row>
    <row r="49" spans="1:2" x14ac:dyDescent="0.2">
      <c r="B49" s="16" t="s">
        <v>208</v>
      </c>
    </row>
    <row r="50" spans="1:2" x14ac:dyDescent="0.2">
      <c r="B50" s="16" t="s">
        <v>209</v>
      </c>
    </row>
    <row r="53" spans="1:2" x14ac:dyDescent="0.2">
      <c r="A53" s="17" t="str">
        <f>HYPERLINK("#'WAGERING 14'!A2", "&lt;&lt;&lt; Previous table")</f>
        <v>&lt;&lt;&lt; Previous table</v>
      </c>
    </row>
    <row r="54" spans="1:2" x14ac:dyDescent="0.2">
      <c r="A54" s="17" t="str">
        <f>HYPERLINK("#'TOTAL 1'!A2", "&gt;&gt;&gt; Next table")</f>
        <v>&gt;&gt;&gt; Next table</v>
      </c>
    </row>
  </sheetData>
  <mergeCells count="11">
    <mergeCell ref="A2:Q2"/>
    <mergeCell ref="A3:Q3"/>
    <mergeCell ref="A6:Q6"/>
    <mergeCell ref="B5:C5"/>
    <mergeCell ref="D5:E5"/>
    <mergeCell ref="F5:G5"/>
    <mergeCell ref="H5:I5"/>
    <mergeCell ref="J5:K5"/>
    <mergeCell ref="L5:M5"/>
    <mergeCell ref="N5:O5"/>
    <mergeCell ref="P5:Q5"/>
  </mergeCells>
  <pageMargins left="0.7" right="0.7" top="0.75" bottom="0.75" header="0.3" footer="0.3"/>
  <pageSetup paperSize="9" orientation="portrait" horizontalDpi="300" verticalDpi="300"/>
</worksheet>
</file>

<file path=xl/worksheets/sheet1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A00-000000000000}">
  <dimension ref="A1:S41"/>
  <sheetViews>
    <sheetView workbookViewId="0"/>
  </sheetViews>
  <sheetFormatPr defaultColWidth="11.42578125" defaultRowHeight="12.75" x14ac:dyDescent="0.2"/>
  <cols>
    <col min="1" max="2" width="12.7109375" customWidth="1"/>
    <col min="3" max="3" width="4.42578125" customWidth="1"/>
    <col min="4" max="4" width="12.7109375" customWidth="1"/>
    <col min="5" max="5" width="4.42578125" customWidth="1"/>
    <col min="6" max="6" width="12.7109375" customWidth="1"/>
    <col min="7" max="7" width="4.42578125" customWidth="1"/>
    <col min="8" max="8" width="12.7109375" customWidth="1"/>
    <col min="9" max="9" width="4.42578125" customWidth="1"/>
    <col min="10" max="10" width="12.7109375" customWidth="1"/>
    <col min="11" max="11" width="4.42578125" customWidth="1"/>
    <col min="12" max="12" width="12.7109375" customWidth="1"/>
    <col min="13" max="13" width="4.42578125" customWidth="1"/>
    <col min="14" max="14" width="12.7109375" customWidth="1"/>
    <col min="15" max="15" width="4.42578125" customWidth="1"/>
    <col min="16" max="16" width="12.7109375" customWidth="1"/>
    <col min="17" max="17" width="4.42578125" customWidth="1"/>
    <col min="18" max="18" width="12.7109375" customWidth="1"/>
    <col min="19" max="19" width="4.42578125" customWidth="1"/>
  </cols>
  <sheetData>
    <row r="1" spans="1:19" x14ac:dyDescent="0.2">
      <c r="A1" s="8" t="str">
        <f>HYPERLINK("#'INDEX'!B126", "Link to index")</f>
        <v>Link to index</v>
      </c>
    </row>
    <row r="2" spans="1:19" ht="15.75" customHeight="1" x14ac:dyDescent="0.2">
      <c r="A2" s="25" t="s">
        <v>460</v>
      </c>
      <c r="B2" s="24"/>
      <c r="C2" s="24"/>
      <c r="D2" s="24"/>
      <c r="E2" s="24"/>
      <c r="F2" s="24"/>
      <c r="G2" s="24"/>
      <c r="H2" s="24"/>
      <c r="I2" s="24"/>
      <c r="J2" s="24"/>
      <c r="K2" s="24"/>
      <c r="L2" s="24"/>
      <c r="M2" s="24"/>
      <c r="N2" s="24"/>
      <c r="O2" s="24"/>
      <c r="P2" s="24"/>
      <c r="Q2" s="24"/>
      <c r="R2" s="24"/>
      <c r="S2" s="24"/>
    </row>
    <row r="3" spans="1:19" ht="15.75" customHeight="1" x14ac:dyDescent="0.2">
      <c r="A3" s="25" t="s">
        <v>144</v>
      </c>
      <c r="B3" s="24"/>
      <c r="C3" s="24"/>
      <c r="D3" s="24"/>
      <c r="E3" s="24"/>
      <c r="F3" s="24"/>
      <c r="G3" s="24"/>
      <c r="H3" s="24"/>
      <c r="I3" s="24"/>
      <c r="J3" s="24"/>
      <c r="K3" s="24"/>
      <c r="L3" s="24"/>
      <c r="M3" s="24"/>
      <c r="N3" s="24"/>
      <c r="O3" s="24"/>
      <c r="P3" s="24"/>
      <c r="Q3" s="24"/>
      <c r="R3" s="24"/>
      <c r="S3" s="24"/>
    </row>
    <row r="4" spans="1:19" ht="15.75" customHeight="1" x14ac:dyDescent="0.2"/>
    <row r="5" spans="1:19" ht="55.5" customHeight="1" x14ac:dyDescent="0.2">
      <c r="A5" s="11" t="s">
        <v>159</v>
      </c>
      <c r="B5" s="27" t="s">
        <v>160</v>
      </c>
      <c r="C5" s="27" t="s">
        <v>159</v>
      </c>
      <c r="D5" s="27" t="s">
        <v>161</v>
      </c>
      <c r="E5" s="27" t="s">
        <v>159</v>
      </c>
      <c r="F5" s="27" t="s">
        <v>162</v>
      </c>
      <c r="G5" s="27" t="s">
        <v>159</v>
      </c>
      <c r="H5" s="27" t="s">
        <v>163</v>
      </c>
      <c r="I5" s="27" t="s">
        <v>159</v>
      </c>
      <c r="J5" s="27" t="s">
        <v>164</v>
      </c>
      <c r="K5" s="27" t="s">
        <v>159</v>
      </c>
      <c r="L5" s="27" t="s">
        <v>165</v>
      </c>
      <c r="M5" s="27" t="s">
        <v>159</v>
      </c>
      <c r="N5" s="27" t="s">
        <v>166</v>
      </c>
      <c r="O5" s="27" t="s">
        <v>159</v>
      </c>
      <c r="P5" s="27" t="s">
        <v>167</v>
      </c>
      <c r="Q5" s="27" t="s">
        <v>159</v>
      </c>
      <c r="R5" s="27" t="s">
        <v>168</v>
      </c>
      <c r="S5" s="27" t="s">
        <v>159</v>
      </c>
    </row>
    <row r="6" spans="1:19" x14ac:dyDescent="0.2">
      <c r="A6" s="26" t="s">
        <v>169</v>
      </c>
      <c r="B6" s="26"/>
      <c r="C6" s="26"/>
      <c r="D6" s="26"/>
      <c r="E6" s="26"/>
      <c r="F6" s="26"/>
      <c r="G6" s="26"/>
      <c r="H6" s="26"/>
      <c r="I6" s="26"/>
      <c r="J6" s="26"/>
      <c r="K6" s="26"/>
      <c r="L6" s="26"/>
      <c r="M6" s="26"/>
      <c r="N6" s="26"/>
      <c r="O6" s="26"/>
      <c r="P6" s="26"/>
      <c r="Q6" s="26"/>
      <c r="R6" s="26"/>
      <c r="S6" s="26"/>
    </row>
    <row r="7" spans="1:19" x14ac:dyDescent="0.2">
      <c r="A7" s="12" t="s">
        <v>170</v>
      </c>
      <c r="B7" s="9">
        <v>1500.1151062802001</v>
      </c>
      <c r="C7" s="10" t="s">
        <v>159</v>
      </c>
      <c r="D7" s="9">
        <v>31955.612000000001</v>
      </c>
      <c r="E7" s="10" t="s">
        <v>159</v>
      </c>
      <c r="F7" s="9">
        <v>848.25400000000002</v>
      </c>
      <c r="G7" s="10" t="s">
        <v>159</v>
      </c>
      <c r="H7" s="9">
        <v>8096.5491338911997</v>
      </c>
      <c r="I7" s="10" t="s">
        <v>180</v>
      </c>
      <c r="J7" s="9">
        <v>3924.1379999999999</v>
      </c>
      <c r="K7" s="10" t="s">
        <v>180</v>
      </c>
      <c r="L7" s="9">
        <v>1318.164</v>
      </c>
      <c r="M7" s="10" t="s">
        <v>159</v>
      </c>
      <c r="N7" s="9">
        <v>21332.16</v>
      </c>
      <c r="O7" s="10" t="s">
        <v>159</v>
      </c>
      <c r="P7" s="9">
        <v>3429.0729999999999</v>
      </c>
      <c r="Q7" s="10" t="s">
        <v>159</v>
      </c>
      <c r="R7" s="9">
        <v>72404.065240171403</v>
      </c>
      <c r="S7" s="10" t="s">
        <v>180</v>
      </c>
    </row>
    <row r="8" spans="1:19" x14ac:dyDescent="0.2">
      <c r="A8" s="12" t="s">
        <v>171</v>
      </c>
      <c r="B8" s="9">
        <v>1491.182</v>
      </c>
      <c r="C8" s="10" t="s">
        <v>159</v>
      </c>
      <c r="D8" s="9">
        <v>34047.883000000002</v>
      </c>
      <c r="E8" s="10" t="s">
        <v>159</v>
      </c>
      <c r="F8" s="9">
        <v>876.11400000000003</v>
      </c>
      <c r="G8" s="10" t="s">
        <v>159</v>
      </c>
      <c r="H8" s="9">
        <v>8914.1090000000004</v>
      </c>
      <c r="I8" s="10" t="s">
        <v>180</v>
      </c>
      <c r="J8" s="9">
        <v>4265.5749999999998</v>
      </c>
      <c r="K8" s="10" t="s">
        <v>180</v>
      </c>
      <c r="L8" s="9">
        <v>1393.2084050000001</v>
      </c>
      <c r="M8" s="10" t="s">
        <v>159</v>
      </c>
      <c r="N8" s="9">
        <v>26079.219000000001</v>
      </c>
      <c r="O8" s="10" t="s">
        <v>180</v>
      </c>
      <c r="P8" s="9">
        <v>3161.58</v>
      </c>
      <c r="Q8" s="10" t="s">
        <v>159</v>
      </c>
      <c r="R8" s="9">
        <v>80228.870404999994</v>
      </c>
      <c r="S8" s="10" t="s">
        <v>180</v>
      </c>
    </row>
    <row r="9" spans="1:19" x14ac:dyDescent="0.2">
      <c r="A9" s="12" t="s">
        <v>172</v>
      </c>
      <c r="B9" s="9">
        <v>1590.912</v>
      </c>
      <c r="C9" s="10" t="s">
        <v>159</v>
      </c>
      <c r="D9" s="9">
        <v>39113.644068750902</v>
      </c>
      <c r="E9" s="10" t="s">
        <v>159</v>
      </c>
      <c r="F9" s="9">
        <v>1039.2449999999999</v>
      </c>
      <c r="G9" s="10" t="s">
        <v>159</v>
      </c>
      <c r="H9" s="9">
        <v>11305.971</v>
      </c>
      <c r="I9" s="10" t="s">
        <v>180</v>
      </c>
      <c r="J9" s="9">
        <v>4632.777</v>
      </c>
      <c r="K9" s="10" t="s">
        <v>180</v>
      </c>
      <c r="L9" s="9">
        <v>1534.5619999999999</v>
      </c>
      <c r="M9" s="10" t="s">
        <v>159</v>
      </c>
      <c r="N9" s="9">
        <v>34936.283000000003</v>
      </c>
      <c r="O9" s="10" t="s">
        <v>180</v>
      </c>
      <c r="P9" s="9">
        <v>3167.7660000000001</v>
      </c>
      <c r="Q9" s="10" t="s">
        <v>159</v>
      </c>
      <c r="R9" s="9">
        <v>97321.160068750905</v>
      </c>
      <c r="S9" s="10" t="s">
        <v>180</v>
      </c>
    </row>
    <row r="10" spans="1:19" x14ac:dyDescent="0.2">
      <c r="A10" s="12" t="s">
        <v>173</v>
      </c>
      <c r="B10" s="9">
        <v>1798.123</v>
      </c>
      <c r="C10" s="10" t="s">
        <v>159</v>
      </c>
      <c r="D10" s="9">
        <v>43339.348592282702</v>
      </c>
      <c r="E10" s="10" t="s">
        <v>159</v>
      </c>
      <c r="F10" s="9">
        <v>1197.1369999999999</v>
      </c>
      <c r="G10" s="10" t="s">
        <v>159</v>
      </c>
      <c r="H10" s="9">
        <v>13263.544</v>
      </c>
      <c r="I10" s="10" t="s">
        <v>180</v>
      </c>
      <c r="J10" s="9">
        <v>5106.7340000000004</v>
      </c>
      <c r="K10" s="10" t="s">
        <v>180</v>
      </c>
      <c r="L10" s="9">
        <v>1718.181</v>
      </c>
      <c r="M10" s="10" t="s">
        <v>159</v>
      </c>
      <c r="N10" s="9">
        <v>33549.726999999999</v>
      </c>
      <c r="O10" s="10" t="s">
        <v>180</v>
      </c>
      <c r="P10" s="9">
        <v>2900.422</v>
      </c>
      <c r="Q10" s="10" t="s">
        <v>159</v>
      </c>
      <c r="R10" s="9">
        <v>102873.216592283</v>
      </c>
      <c r="S10" s="10" t="s">
        <v>180</v>
      </c>
    </row>
    <row r="11" spans="1:19" x14ac:dyDescent="0.2">
      <c r="A11" s="12" t="s">
        <v>174</v>
      </c>
      <c r="B11" s="9">
        <v>2011.8530000000001</v>
      </c>
      <c r="C11" s="10" t="s">
        <v>180</v>
      </c>
      <c r="D11" s="9">
        <v>47728.561599304303</v>
      </c>
      <c r="E11" s="10" t="s">
        <v>159</v>
      </c>
      <c r="F11" s="9">
        <v>1449.7550000000001</v>
      </c>
      <c r="G11" s="10" t="s">
        <v>159</v>
      </c>
      <c r="H11" s="9">
        <v>14971.11</v>
      </c>
      <c r="I11" s="10" t="s">
        <v>180</v>
      </c>
      <c r="J11" s="9">
        <v>5504.826</v>
      </c>
      <c r="K11" s="10" t="s">
        <v>180</v>
      </c>
      <c r="L11" s="9">
        <v>1864.1094501</v>
      </c>
      <c r="M11" s="10" t="s">
        <v>159</v>
      </c>
      <c r="N11" s="9">
        <v>36956.330999999998</v>
      </c>
      <c r="O11" s="10" t="s">
        <v>180</v>
      </c>
      <c r="P11" s="9">
        <v>2936.9470000000001</v>
      </c>
      <c r="Q11" s="10" t="s">
        <v>159</v>
      </c>
      <c r="R11" s="9">
        <v>113423.493049404</v>
      </c>
      <c r="S11" s="10" t="s">
        <v>180</v>
      </c>
    </row>
    <row r="12" spans="1:19" x14ac:dyDescent="0.2">
      <c r="A12" s="12" t="s">
        <v>175</v>
      </c>
      <c r="B12" s="9">
        <v>2307.0120000000002</v>
      </c>
      <c r="C12" s="10" t="s">
        <v>180</v>
      </c>
      <c r="D12" s="9">
        <v>48183.134897680902</v>
      </c>
      <c r="E12" s="10" t="s">
        <v>180</v>
      </c>
      <c r="F12" s="9">
        <v>1905.646</v>
      </c>
      <c r="G12" s="10" t="s">
        <v>159</v>
      </c>
      <c r="H12" s="9">
        <v>15893.628000000001</v>
      </c>
      <c r="I12" s="10" t="s">
        <v>180</v>
      </c>
      <c r="J12" s="9">
        <v>6091.2179999999998</v>
      </c>
      <c r="K12" s="10" t="s">
        <v>180</v>
      </c>
      <c r="L12" s="9">
        <v>2093.7269999999999</v>
      </c>
      <c r="M12" s="10" t="s">
        <v>159</v>
      </c>
      <c r="N12" s="9">
        <v>38376.072999999997</v>
      </c>
      <c r="O12" s="10" t="s">
        <v>180</v>
      </c>
      <c r="P12" s="9">
        <v>2925.98</v>
      </c>
      <c r="Q12" s="10" t="s">
        <v>159</v>
      </c>
      <c r="R12" s="9">
        <v>117776.418897681</v>
      </c>
      <c r="S12" s="10" t="s">
        <v>180</v>
      </c>
    </row>
    <row r="13" spans="1:19" x14ac:dyDescent="0.2">
      <c r="A13" s="12" t="s">
        <v>176</v>
      </c>
      <c r="B13" s="9">
        <v>2632.2350000000001</v>
      </c>
      <c r="C13" s="10" t="s">
        <v>180</v>
      </c>
      <c r="D13" s="9">
        <v>52083.432000000001</v>
      </c>
      <c r="E13" s="10" t="s">
        <v>180</v>
      </c>
      <c r="F13" s="9">
        <v>2544.21649953</v>
      </c>
      <c r="G13" s="10" t="s">
        <v>180</v>
      </c>
      <c r="H13" s="9">
        <v>16766.8</v>
      </c>
      <c r="I13" s="10" t="s">
        <v>180</v>
      </c>
      <c r="J13" s="9">
        <v>6749.4520000000002</v>
      </c>
      <c r="K13" s="10" t="s">
        <v>180</v>
      </c>
      <c r="L13" s="9">
        <v>2163.2012</v>
      </c>
      <c r="M13" s="10" t="s">
        <v>180</v>
      </c>
      <c r="N13" s="9">
        <v>38304.790999999997</v>
      </c>
      <c r="O13" s="10" t="s">
        <v>180</v>
      </c>
      <c r="P13" s="9">
        <v>2984.0430000000001</v>
      </c>
      <c r="Q13" s="10" t="s">
        <v>159</v>
      </c>
      <c r="R13" s="9">
        <v>124228.17069953</v>
      </c>
      <c r="S13" s="10" t="s">
        <v>180</v>
      </c>
    </row>
    <row r="14" spans="1:19" x14ac:dyDescent="0.2">
      <c r="A14" s="12" t="s">
        <v>177</v>
      </c>
      <c r="B14" s="9">
        <v>2895.59</v>
      </c>
      <c r="C14" s="10" t="s">
        <v>180</v>
      </c>
      <c r="D14" s="9">
        <v>54528.752</v>
      </c>
      <c r="E14" s="10" t="s">
        <v>180</v>
      </c>
      <c r="F14" s="9">
        <v>3159.0320000000002</v>
      </c>
      <c r="G14" s="10" t="s">
        <v>180</v>
      </c>
      <c r="H14" s="9">
        <v>18457.469000000001</v>
      </c>
      <c r="I14" s="10" t="s">
        <v>180</v>
      </c>
      <c r="J14" s="9">
        <v>7399.3710000000001</v>
      </c>
      <c r="K14" s="10" t="s">
        <v>180</v>
      </c>
      <c r="L14" s="9">
        <v>2302.4250000000002</v>
      </c>
      <c r="M14" s="10" t="s">
        <v>180</v>
      </c>
      <c r="N14" s="9">
        <v>36264.764000000003</v>
      </c>
      <c r="O14" s="10" t="s">
        <v>180</v>
      </c>
      <c r="P14" s="9">
        <v>2910.5070000000001</v>
      </c>
      <c r="Q14" s="10" t="s">
        <v>159</v>
      </c>
      <c r="R14" s="9">
        <v>127917.91</v>
      </c>
      <c r="S14" s="10" t="s">
        <v>180</v>
      </c>
    </row>
    <row r="15" spans="1:19" x14ac:dyDescent="0.2">
      <c r="A15" s="12" t="s">
        <v>181</v>
      </c>
      <c r="B15" s="9">
        <v>2662.5630000000001</v>
      </c>
      <c r="C15" s="10" t="s">
        <v>180</v>
      </c>
      <c r="D15" s="9">
        <v>57480.201000000001</v>
      </c>
      <c r="E15" s="10" t="s">
        <v>180</v>
      </c>
      <c r="F15" s="9">
        <v>3440.5140000000001</v>
      </c>
      <c r="G15" s="10" t="s">
        <v>180</v>
      </c>
      <c r="H15" s="9">
        <v>21018.249</v>
      </c>
      <c r="I15" s="10" t="s">
        <v>180</v>
      </c>
      <c r="J15" s="9">
        <v>8166.0468380000002</v>
      </c>
      <c r="K15" s="10" t="s">
        <v>180</v>
      </c>
      <c r="L15" s="9">
        <v>2442.7489999999998</v>
      </c>
      <c r="M15" s="10" t="s">
        <v>180</v>
      </c>
      <c r="N15" s="9">
        <v>35894.199000000001</v>
      </c>
      <c r="O15" s="10" t="s">
        <v>180</v>
      </c>
      <c r="P15" s="9">
        <v>3164.49</v>
      </c>
      <c r="Q15" s="10" t="s">
        <v>159</v>
      </c>
      <c r="R15" s="9">
        <v>134269.01183800001</v>
      </c>
      <c r="S15" s="10" t="s">
        <v>180</v>
      </c>
    </row>
    <row r="16" spans="1:19" x14ac:dyDescent="0.2">
      <c r="A16" s="12" t="s">
        <v>182</v>
      </c>
      <c r="B16" s="9">
        <v>2613.5129999999999</v>
      </c>
      <c r="C16" s="10" t="s">
        <v>180</v>
      </c>
      <c r="D16" s="9">
        <v>61240.472000000002</v>
      </c>
      <c r="E16" s="10" t="s">
        <v>180</v>
      </c>
      <c r="F16" s="9">
        <v>4047.9859999999999</v>
      </c>
      <c r="G16" s="10" t="s">
        <v>180</v>
      </c>
      <c r="H16" s="9">
        <v>23211.4</v>
      </c>
      <c r="I16" s="10" t="s">
        <v>180</v>
      </c>
      <c r="J16" s="9">
        <v>8713.1229999999996</v>
      </c>
      <c r="K16" s="10" t="s">
        <v>180</v>
      </c>
      <c r="L16" s="9">
        <v>2556.136</v>
      </c>
      <c r="M16" s="10" t="s">
        <v>180</v>
      </c>
      <c r="N16" s="9">
        <v>36847.548000000003</v>
      </c>
      <c r="O16" s="10" t="s">
        <v>180</v>
      </c>
      <c r="P16" s="9">
        <v>3441.7379999999998</v>
      </c>
      <c r="Q16" s="10" t="s">
        <v>159</v>
      </c>
      <c r="R16" s="9">
        <v>142671.916</v>
      </c>
      <c r="S16" s="10" t="s">
        <v>180</v>
      </c>
    </row>
    <row r="17" spans="1:19" x14ac:dyDescent="0.2">
      <c r="A17" s="12" t="s">
        <v>183</v>
      </c>
      <c r="B17" s="9">
        <v>2666.83</v>
      </c>
      <c r="C17" s="10" t="s">
        <v>180</v>
      </c>
      <c r="D17" s="9">
        <v>63753.063000000002</v>
      </c>
      <c r="E17" s="10" t="s">
        <v>180</v>
      </c>
      <c r="F17" s="9">
        <v>4542.4213600000003</v>
      </c>
      <c r="G17" s="10" t="s">
        <v>180</v>
      </c>
      <c r="H17" s="9">
        <v>24650.469705700001</v>
      </c>
      <c r="I17" s="10" t="s">
        <v>180</v>
      </c>
      <c r="J17" s="9">
        <v>9007.4699999999993</v>
      </c>
      <c r="K17" s="10" t="s">
        <v>180</v>
      </c>
      <c r="L17" s="9">
        <v>2404.8308200000001</v>
      </c>
      <c r="M17" s="10" t="s">
        <v>180</v>
      </c>
      <c r="N17" s="9">
        <v>37699.216999999997</v>
      </c>
      <c r="O17" s="10" t="s">
        <v>180</v>
      </c>
      <c r="P17" s="9">
        <v>3744.39</v>
      </c>
      <c r="Q17" s="10" t="s">
        <v>159</v>
      </c>
      <c r="R17" s="9">
        <v>148468.69188570001</v>
      </c>
      <c r="S17" s="10" t="s">
        <v>180</v>
      </c>
    </row>
    <row r="18" spans="1:19" x14ac:dyDescent="0.2">
      <c r="A18" s="12" t="s">
        <v>184</v>
      </c>
      <c r="B18" s="9">
        <v>2565.0419999999999</v>
      </c>
      <c r="C18" s="10" t="s">
        <v>180</v>
      </c>
      <c r="D18" s="9">
        <v>67339.642000000007</v>
      </c>
      <c r="E18" s="10" t="s">
        <v>180</v>
      </c>
      <c r="F18" s="9">
        <v>5590.2489999999998</v>
      </c>
      <c r="G18" s="10" t="s">
        <v>180</v>
      </c>
      <c r="H18" s="9">
        <v>24049.715419200002</v>
      </c>
      <c r="I18" s="10" t="s">
        <v>180</v>
      </c>
      <c r="J18" s="9">
        <v>9775.6450000000004</v>
      </c>
      <c r="K18" s="10" t="s">
        <v>180</v>
      </c>
      <c r="L18" s="9">
        <v>466.39600000000002</v>
      </c>
      <c r="M18" s="10" t="s">
        <v>180</v>
      </c>
      <c r="N18" s="9">
        <v>39003.894</v>
      </c>
      <c r="O18" s="10" t="s">
        <v>180</v>
      </c>
      <c r="P18" s="9">
        <v>4470.6729999999998</v>
      </c>
      <c r="Q18" s="10" t="s">
        <v>159</v>
      </c>
      <c r="R18" s="9">
        <v>153261.25641920001</v>
      </c>
      <c r="S18" s="10" t="s">
        <v>180</v>
      </c>
    </row>
    <row r="19" spans="1:19" x14ac:dyDescent="0.2">
      <c r="A19" s="12" t="s">
        <v>185</v>
      </c>
      <c r="B19" s="9">
        <v>2553.1570000000002</v>
      </c>
      <c r="C19" s="10" t="s">
        <v>180</v>
      </c>
      <c r="D19" s="9">
        <v>62282.444000000003</v>
      </c>
      <c r="E19" s="10" t="s">
        <v>180</v>
      </c>
      <c r="F19" s="9">
        <v>6241.3533698600004</v>
      </c>
      <c r="G19" s="10" t="s">
        <v>180</v>
      </c>
      <c r="H19" s="9">
        <v>26201.909208320001</v>
      </c>
      <c r="I19" s="10" t="s">
        <v>180</v>
      </c>
      <c r="J19" s="9">
        <v>9508.0769999999993</v>
      </c>
      <c r="K19" s="10" t="s">
        <v>180</v>
      </c>
      <c r="L19" s="9">
        <v>581.36800000000005</v>
      </c>
      <c r="M19" s="10" t="s">
        <v>180</v>
      </c>
      <c r="N19" s="9">
        <v>40616.614000000001</v>
      </c>
      <c r="O19" s="10" t="s">
        <v>180</v>
      </c>
      <c r="P19" s="9">
        <v>4724.3990000000003</v>
      </c>
      <c r="Q19" s="10" t="s">
        <v>159</v>
      </c>
      <c r="R19" s="9">
        <v>152709.32157818001</v>
      </c>
      <c r="S19" s="10" t="s">
        <v>180</v>
      </c>
    </row>
    <row r="20" spans="1:19" x14ac:dyDescent="0.2">
      <c r="A20" s="12" t="s">
        <v>187</v>
      </c>
      <c r="B20" s="9">
        <v>2511.527</v>
      </c>
      <c r="C20" s="10" t="s">
        <v>180</v>
      </c>
      <c r="D20" s="9">
        <v>65377.493999999999</v>
      </c>
      <c r="E20" s="10" t="s">
        <v>180</v>
      </c>
      <c r="F20" s="9">
        <v>6899.40812525</v>
      </c>
      <c r="G20" s="10" t="s">
        <v>180</v>
      </c>
      <c r="H20" s="9">
        <v>27972.446</v>
      </c>
      <c r="I20" s="10" t="s">
        <v>180</v>
      </c>
      <c r="J20" s="9">
        <v>9697.1239999999998</v>
      </c>
      <c r="K20" s="10" t="s">
        <v>180</v>
      </c>
      <c r="L20" s="9">
        <v>828.51599999999996</v>
      </c>
      <c r="M20" s="10" t="s">
        <v>180</v>
      </c>
      <c r="N20" s="9">
        <v>42777.43</v>
      </c>
      <c r="O20" s="10" t="s">
        <v>180</v>
      </c>
      <c r="P20" s="9">
        <v>5119.6088721599999</v>
      </c>
      <c r="Q20" s="10" t="s">
        <v>159</v>
      </c>
      <c r="R20" s="9">
        <v>161183.55399741</v>
      </c>
      <c r="S20" s="10" t="s">
        <v>180</v>
      </c>
    </row>
    <row r="21" spans="1:19" x14ac:dyDescent="0.2">
      <c r="A21" s="12" t="s">
        <v>188</v>
      </c>
      <c r="B21" s="9">
        <v>2515.5880000000002</v>
      </c>
      <c r="C21" s="10" t="s">
        <v>180</v>
      </c>
      <c r="D21" s="9">
        <v>65388.788</v>
      </c>
      <c r="E21" s="10" t="s">
        <v>180</v>
      </c>
      <c r="F21" s="9">
        <v>7257.7078149999998</v>
      </c>
      <c r="G21" s="10" t="s">
        <v>180</v>
      </c>
      <c r="H21" s="9">
        <v>27325.697</v>
      </c>
      <c r="I21" s="10" t="s">
        <v>180</v>
      </c>
      <c r="J21" s="9">
        <v>9551.5580000000009</v>
      </c>
      <c r="K21" s="10" t="s">
        <v>180</v>
      </c>
      <c r="L21" s="9">
        <v>849.88699999999994</v>
      </c>
      <c r="M21" s="10" t="s">
        <v>180</v>
      </c>
      <c r="N21" s="9">
        <v>42541.644836480002</v>
      </c>
      <c r="O21" s="10" t="s">
        <v>180</v>
      </c>
      <c r="P21" s="9">
        <v>5016.8019999999997</v>
      </c>
      <c r="Q21" s="10" t="s">
        <v>159</v>
      </c>
      <c r="R21" s="9">
        <v>160447.67265148001</v>
      </c>
      <c r="S21" s="10" t="s">
        <v>180</v>
      </c>
    </row>
    <row r="22" spans="1:19" x14ac:dyDescent="0.2">
      <c r="A22" s="12" t="s">
        <v>189</v>
      </c>
      <c r="B22" s="9">
        <v>2632.0390000000002</v>
      </c>
      <c r="C22" s="10" t="s">
        <v>180</v>
      </c>
      <c r="D22" s="9">
        <v>70075.051999999996</v>
      </c>
      <c r="E22" s="10" t="s">
        <v>180</v>
      </c>
      <c r="F22" s="9">
        <v>7465.6865369999996</v>
      </c>
      <c r="G22" s="10" t="s">
        <v>180</v>
      </c>
      <c r="H22" s="9">
        <v>28604.276999999998</v>
      </c>
      <c r="I22" s="10" t="s">
        <v>180</v>
      </c>
      <c r="J22" s="9">
        <v>9795.81</v>
      </c>
      <c r="K22" s="10" t="s">
        <v>180</v>
      </c>
      <c r="L22" s="9">
        <v>1047.8489999999999</v>
      </c>
      <c r="M22" s="10" t="s">
        <v>180</v>
      </c>
      <c r="N22" s="9">
        <v>44104.868000000002</v>
      </c>
      <c r="O22" s="10" t="s">
        <v>180</v>
      </c>
      <c r="P22" s="9">
        <v>5183.5439999999999</v>
      </c>
      <c r="Q22" s="10" t="s">
        <v>159</v>
      </c>
      <c r="R22" s="9">
        <v>168909.12553700001</v>
      </c>
      <c r="S22" s="10" t="s">
        <v>180</v>
      </c>
    </row>
    <row r="23" spans="1:19" x14ac:dyDescent="0.2">
      <c r="A23" s="12" t="s">
        <v>190</v>
      </c>
      <c r="B23" s="9">
        <v>2545.614</v>
      </c>
      <c r="C23" s="10" t="s">
        <v>180</v>
      </c>
      <c r="D23" s="9">
        <v>73667.116999999998</v>
      </c>
      <c r="E23" s="10" t="s">
        <v>180</v>
      </c>
      <c r="F23" s="9">
        <v>7697.7727260000001</v>
      </c>
      <c r="G23" s="10" t="s">
        <v>180</v>
      </c>
      <c r="H23" s="9">
        <v>29992.847000000002</v>
      </c>
      <c r="I23" s="10" t="s">
        <v>180</v>
      </c>
      <c r="J23" s="9">
        <v>9821.0679999999993</v>
      </c>
      <c r="K23" s="10" t="s">
        <v>180</v>
      </c>
      <c r="L23" s="9">
        <v>1030.8520000000001</v>
      </c>
      <c r="M23" s="10" t="s">
        <v>180</v>
      </c>
      <c r="N23" s="9">
        <v>44841.646000000001</v>
      </c>
      <c r="O23" s="10" t="s">
        <v>180</v>
      </c>
      <c r="P23" s="9">
        <v>5873.1570000000002</v>
      </c>
      <c r="Q23" s="10" t="s">
        <v>159</v>
      </c>
      <c r="R23" s="9">
        <v>175470.073726</v>
      </c>
      <c r="S23" s="10" t="s">
        <v>180</v>
      </c>
    </row>
    <row r="24" spans="1:19" x14ac:dyDescent="0.2">
      <c r="A24" s="12" t="s">
        <v>191</v>
      </c>
      <c r="B24" s="9">
        <v>2548.1480000000001</v>
      </c>
      <c r="C24" s="10" t="s">
        <v>180</v>
      </c>
      <c r="D24" s="9">
        <v>75260.554000000004</v>
      </c>
      <c r="E24" s="10" t="s">
        <v>180</v>
      </c>
      <c r="F24" s="9">
        <v>9133.8365460000005</v>
      </c>
      <c r="G24" s="10" t="s">
        <v>180</v>
      </c>
      <c r="H24" s="9">
        <v>30698.914000000001</v>
      </c>
      <c r="I24" s="10" t="s">
        <v>180</v>
      </c>
      <c r="J24" s="9">
        <v>9661.9120000000003</v>
      </c>
      <c r="K24" s="10" t="s">
        <v>180</v>
      </c>
      <c r="L24" s="9">
        <v>336.28267</v>
      </c>
      <c r="M24" s="10" t="s">
        <v>180</v>
      </c>
      <c r="N24" s="9">
        <v>43198.13</v>
      </c>
      <c r="O24" s="10" t="s">
        <v>180</v>
      </c>
      <c r="P24" s="9">
        <v>5984.84</v>
      </c>
      <c r="Q24" s="10" t="s">
        <v>159</v>
      </c>
      <c r="R24" s="9">
        <v>176822.61721600001</v>
      </c>
      <c r="S24" s="10" t="s">
        <v>180</v>
      </c>
    </row>
    <row r="25" spans="1:19" x14ac:dyDescent="0.2">
      <c r="A25" s="12" t="s">
        <v>192</v>
      </c>
      <c r="B25" s="9">
        <v>2497.614</v>
      </c>
      <c r="C25" s="10" t="s">
        <v>180</v>
      </c>
      <c r="D25" s="9">
        <v>78248.064571139999</v>
      </c>
      <c r="E25" s="10" t="s">
        <v>180</v>
      </c>
      <c r="F25" s="9">
        <v>10562.965005</v>
      </c>
      <c r="G25" s="10" t="s">
        <v>180</v>
      </c>
      <c r="H25" s="9">
        <v>31175.733</v>
      </c>
      <c r="I25" s="10" t="s">
        <v>180</v>
      </c>
      <c r="J25" s="9">
        <v>9447.5169999999998</v>
      </c>
      <c r="K25" s="10" t="s">
        <v>180</v>
      </c>
      <c r="L25" s="9">
        <v>425.71654000000001</v>
      </c>
      <c r="M25" s="10" t="s">
        <v>180</v>
      </c>
      <c r="N25" s="9">
        <v>44048.054738879997</v>
      </c>
      <c r="O25" s="10" t="s">
        <v>180</v>
      </c>
      <c r="P25" s="9">
        <v>6535.549</v>
      </c>
      <c r="Q25" s="10" t="s">
        <v>159</v>
      </c>
      <c r="R25" s="9">
        <v>182941.21385502</v>
      </c>
      <c r="S25" s="10" t="s">
        <v>180</v>
      </c>
    </row>
    <row r="26" spans="1:19" x14ac:dyDescent="0.2">
      <c r="A26" s="12" t="s">
        <v>193</v>
      </c>
      <c r="B26" s="9">
        <v>2333.7240000000002</v>
      </c>
      <c r="C26" s="10" t="s">
        <v>180</v>
      </c>
      <c r="D26" s="9">
        <v>83438.847999999998</v>
      </c>
      <c r="E26" s="10" t="s">
        <v>180</v>
      </c>
      <c r="F26" s="9">
        <v>11840.86665</v>
      </c>
      <c r="G26" s="10" t="s">
        <v>180</v>
      </c>
      <c r="H26" s="9">
        <v>33401.663</v>
      </c>
      <c r="I26" s="10" t="s">
        <v>180</v>
      </c>
      <c r="J26" s="9">
        <v>9239.8590000000004</v>
      </c>
      <c r="K26" s="10" t="s">
        <v>180</v>
      </c>
      <c r="L26" s="9">
        <v>475.06529999999998</v>
      </c>
      <c r="M26" s="10" t="s">
        <v>180</v>
      </c>
      <c r="N26" s="9">
        <v>47017.702078000002</v>
      </c>
      <c r="O26" s="10" t="s">
        <v>180</v>
      </c>
      <c r="P26" s="9">
        <v>6733.2070000000003</v>
      </c>
      <c r="Q26" s="10" t="s">
        <v>159</v>
      </c>
      <c r="R26" s="9">
        <v>194480.93502800001</v>
      </c>
      <c r="S26" s="10" t="s">
        <v>180</v>
      </c>
    </row>
    <row r="27" spans="1:19" x14ac:dyDescent="0.2">
      <c r="A27" s="12" t="s">
        <v>195</v>
      </c>
      <c r="B27" s="9">
        <v>2365.5810000000001</v>
      </c>
      <c r="C27" s="10" t="s">
        <v>180</v>
      </c>
      <c r="D27" s="9">
        <v>88611.054999999993</v>
      </c>
      <c r="E27" s="10" t="s">
        <v>180</v>
      </c>
      <c r="F27" s="9">
        <v>14969.996440000001</v>
      </c>
      <c r="G27" s="10" t="s">
        <v>180</v>
      </c>
      <c r="H27" s="9">
        <v>35171.588000000003</v>
      </c>
      <c r="I27" s="10" t="s">
        <v>180</v>
      </c>
      <c r="J27" s="9">
        <v>9217.1949999999997</v>
      </c>
      <c r="K27" s="10" t="s">
        <v>180</v>
      </c>
      <c r="L27" s="9">
        <v>549.78899999999999</v>
      </c>
      <c r="M27" s="10" t="s">
        <v>180</v>
      </c>
      <c r="N27" s="9">
        <v>48910.841999999997</v>
      </c>
      <c r="O27" s="10" t="s">
        <v>180</v>
      </c>
      <c r="P27" s="9">
        <v>7420.0069999999996</v>
      </c>
      <c r="Q27" s="10" t="s">
        <v>159</v>
      </c>
      <c r="R27" s="9">
        <v>207216.05343999999</v>
      </c>
      <c r="S27" s="10" t="s">
        <v>180</v>
      </c>
    </row>
    <row r="28" spans="1:19" x14ac:dyDescent="0.2">
      <c r="A28" s="12" t="s">
        <v>196</v>
      </c>
      <c r="B28" s="9">
        <v>2442.116</v>
      </c>
      <c r="C28" s="10" t="s">
        <v>180</v>
      </c>
      <c r="D28" s="9">
        <v>89785.014999999999</v>
      </c>
      <c r="E28" s="10" t="s">
        <v>180</v>
      </c>
      <c r="F28" s="9">
        <v>18349.885778</v>
      </c>
      <c r="G28" s="10" t="s">
        <v>180</v>
      </c>
      <c r="H28" s="9">
        <v>35926.569249940003</v>
      </c>
      <c r="I28" s="10" t="s">
        <v>180</v>
      </c>
      <c r="J28" s="9">
        <v>8754.4750255899999</v>
      </c>
      <c r="K28" s="10" t="s">
        <v>180</v>
      </c>
      <c r="L28" s="9">
        <v>531.19591978999995</v>
      </c>
      <c r="M28" s="10" t="s">
        <v>180</v>
      </c>
      <c r="N28" s="9">
        <v>46383.398732859998</v>
      </c>
      <c r="O28" s="10" t="s">
        <v>180</v>
      </c>
      <c r="P28" s="9">
        <v>6449.5504085000002</v>
      </c>
      <c r="Q28" s="10" t="s">
        <v>159</v>
      </c>
      <c r="R28" s="9">
        <v>208622.20611468001</v>
      </c>
      <c r="S28" s="10" t="s">
        <v>180</v>
      </c>
    </row>
    <row r="29" spans="1:19" x14ac:dyDescent="0.2">
      <c r="A29" s="12" t="s">
        <v>198</v>
      </c>
      <c r="B29" s="9">
        <v>2423.1750000000002</v>
      </c>
      <c r="C29" s="10" t="s">
        <v>180</v>
      </c>
      <c r="D29" s="9">
        <v>92856.233999999997</v>
      </c>
      <c r="E29" s="10" t="s">
        <v>180</v>
      </c>
      <c r="F29" s="9">
        <v>27292.954000000002</v>
      </c>
      <c r="G29" s="10" t="s">
        <v>180</v>
      </c>
      <c r="H29" s="9">
        <v>37455.592441729998</v>
      </c>
      <c r="I29" s="10" t="s">
        <v>180</v>
      </c>
      <c r="J29" s="9">
        <v>8743.7969894199996</v>
      </c>
      <c r="K29" s="10" t="s">
        <v>180</v>
      </c>
      <c r="L29" s="9">
        <v>548.10715930000003</v>
      </c>
      <c r="M29" s="10" t="s">
        <v>180</v>
      </c>
      <c r="N29" s="9">
        <v>48837.882059609998</v>
      </c>
      <c r="O29" s="10" t="s">
        <v>180</v>
      </c>
      <c r="P29" s="9">
        <v>6278.0789999999997</v>
      </c>
      <c r="Q29" s="10" t="s">
        <v>159</v>
      </c>
      <c r="R29" s="9">
        <v>224435.82065005999</v>
      </c>
      <c r="S29" s="10" t="s">
        <v>180</v>
      </c>
    </row>
    <row r="30" spans="1:19" x14ac:dyDescent="0.2">
      <c r="A30" s="12" t="s">
        <v>199</v>
      </c>
      <c r="B30" s="9">
        <v>2432.5509999999999</v>
      </c>
      <c r="C30" s="10" t="s">
        <v>180</v>
      </c>
      <c r="D30" s="9">
        <v>96568.746299999999</v>
      </c>
      <c r="E30" s="10" t="s">
        <v>180</v>
      </c>
      <c r="F30" s="9">
        <v>30344.678</v>
      </c>
      <c r="G30" s="10" t="s">
        <v>180</v>
      </c>
      <c r="H30" s="9">
        <v>38697.39569528</v>
      </c>
      <c r="I30" s="10" t="s">
        <v>180</v>
      </c>
      <c r="J30" s="9">
        <v>8849.8161711600005</v>
      </c>
      <c r="K30" s="10" t="s">
        <v>180</v>
      </c>
      <c r="L30" s="9">
        <v>478.88988116000002</v>
      </c>
      <c r="M30" s="10" t="s">
        <v>180</v>
      </c>
      <c r="N30" s="9">
        <v>49069.072302139997</v>
      </c>
      <c r="O30" s="10" t="s">
        <v>180</v>
      </c>
      <c r="P30" s="9">
        <v>6350.3879999999999</v>
      </c>
      <c r="Q30" s="10" t="s">
        <v>159</v>
      </c>
      <c r="R30" s="9">
        <v>232791.53734974001</v>
      </c>
      <c r="S30" s="10" t="s">
        <v>180</v>
      </c>
    </row>
    <row r="31" spans="1:19" x14ac:dyDescent="0.2">
      <c r="A31" s="12" t="s">
        <v>200</v>
      </c>
      <c r="B31" s="9">
        <v>2350.7350000000001</v>
      </c>
      <c r="C31" s="10" t="s">
        <v>159</v>
      </c>
      <c r="D31" s="9">
        <v>83356.274999999994</v>
      </c>
      <c r="E31" s="10" t="s">
        <v>180</v>
      </c>
      <c r="F31" s="9">
        <v>2337.647117</v>
      </c>
      <c r="G31" s="10" t="s">
        <v>159</v>
      </c>
      <c r="H31" s="9">
        <v>34416.542056409999</v>
      </c>
      <c r="I31" s="10" t="s">
        <v>180</v>
      </c>
      <c r="J31" s="9">
        <v>6826.54</v>
      </c>
      <c r="K31" s="10" t="s">
        <v>180</v>
      </c>
      <c r="L31" s="9">
        <v>377.82446800000002</v>
      </c>
      <c r="M31" s="10" t="s">
        <v>180</v>
      </c>
      <c r="N31" s="9">
        <v>37471.037545098297</v>
      </c>
      <c r="O31" s="10" t="s">
        <v>180</v>
      </c>
      <c r="P31" s="9">
        <v>7008.2259999999997</v>
      </c>
      <c r="Q31" s="10" t="s">
        <v>159</v>
      </c>
      <c r="R31" s="9">
        <v>174144.82718650799</v>
      </c>
      <c r="S31" s="10" t="s">
        <v>180</v>
      </c>
    </row>
    <row r="32" spans="1:19" x14ac:dyDescent="0.2">
      <c r="A32" s="15" t="s">
        <v>201</v>
      </c>
      <c r="B32" s="13">
        <v>3007.78980275</v>
      </c>
      <c r="C32" s="14" t="s">
        <v>159</v>
      </c>
      <c r="D32" s="13">
        <v>95564.49</v>
      </c>
      <c r="E32" s="14" t="s">
        <v>180</v>
      </c>
      <c r="F32" s="13">
        <v>3458.1468326966401</v>
      </c>
      <c r="G32" s="14" t="s">
        <v>159</v>
      </c>
      <c r="H32" s="13">
        <v>49828.417534560002</v>
      </c>
      <c r="I32" s="14" t="s">
        <v>180</v>
      </c>
      <c r="J32" s="13">
        <v>9929.7950000000001</v>
      </c>
      <c r="K32" s="14" t="s">
        <v>180</v>
      </c>
      <c r="L32" s="13">
        <v>405.46012315000002</v>
      </c>
      <c r="M32" s="14" t="s">
        <v>180</v>
      </c>
      <c r="N32" s="13">
        <v>27160.754328385199</v>
      </c>
      <c r="O32" s="14" t="s">
        <v>180</v>
      </c>
      <c r="P32" s="13">
        <v>8624.4869999999992</v>
      </c>
      <c r="Q32" s="14" t="s">
        <v>159</v>
      </c>
      <c r="R32" s="13">
        <v>197979.34062154201</v>
      </c>
      <c r="S32" s="14" t="s">
        <v>180</v>
      </c>
    </row>
    <row r="34" spans="1:2" x14ac:dyDescent="0.2">
      <c r="A34" s="16" t="s">
        <v>202</v>
      </c>
      <c r="B34" s="16" t="s">
        <v>203</v>
      </c>
    </row>
    <row r="37" spans="1:2" x14ac:dyDescent="0.2">
      <c r="B37" s="16" t="s">
        <v>208</v>
      </c>
    </row>
    <row r="40" spans="1:2" x14ac:dyDescent="0.2">
      <c r="A40" s="17" t="str">
        <f>HYPERLINK("#'WAGERING 15'!A2", "&lt;&lt;&lt; Previous table")</f>
        <v>&lt;&lt;&lt; Previous table</v>
      </c>
    </row>
    <row r="41" spans="1:2" x14ac:dyDescent="0.2">
      <c r="A41" s="17" t="str">
        <f>HYPERLINK("#'TOTAL 2'!A2", "&gt;&gt;&gt; Next table")</f>
        <v>&gt;&gt;&gt; Next table</v>
      </c>
    </row>
  </sheetData>
  <mergeCells count="12">
    <mergeCell ref="A2:S2"/>
    <mergeCell ref="A3:S3"/>
    <mergeCell ref="A6:S6"/>
    <mergeCell ref="B5:C5"/>
    <mergeCell ref="D5:E5"/>
    <mergeCell ref="F5:G5"/>
    <mergeCell ref="H5:I5"/>
    <mergeCell ref="J5:K5"/>
    <mergeCell ref="L5:M5"/>
    <mergeCell ref="N5:O5"/>
    <mergeCell ref="P5:Q5"/>
    <mergeCell ref="R5:S5"/>
  </mergeCells>
  <pageMargins left="0.7" right="0.7" top="0.75" bottom="0.75" header="0.3" footer="0.3"/>
  <pageSetup paperSize="9" orientation="portrait" horizontalDpi="300" verticalDpi="300"/>
</worksheet>
</file>

<file path=xl/worksheets/sheet1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B00-000000000000}">
  <dimension ref="A1:S41"/>
  <sheetViews>
    <sheetView workbookViewId="0"/>
  </sheetViews>
  <sheetFormatPr defaultColWidth="11.42578125" defaultRowHeight="12.75" x14ac:dyDescent="0.2"/>
  <cols>
    <col min="1" max="2" width="12.7109375" customWidth="1"/>
    <col min="3" max="3" width="4.42578125" customWidth="1"/>
    <col min="4" max="4" width="12.7109375" customWidth="1"/>
    <col min="5" max="5" width="4.42578125" customWidth="1"/>
    <col min="6" max="6" width="12.7109375" customWidth="1"/>
    <col min="7" max="7" width="4.42578125" customWidth="1"/>
    <col min="8" max="8" width="12.7109375" customWidth="1"/>
    <col min="9" max="9" width="4.42578125" customWidth="1"/>
    <col min="10" max="10" width="12.7109375" customWidth="1"/>
    <col min="11" max="11" width="4.42578125" customWidth="1"/>
    <col min="12" max="12" width="12.7109375" customWidth="1"/>
    <col min="13" max="13" width="4.42578125" customWidth="1"/>
    <col min="14" max="14" width="12.7109375" customWidth="1"/>
    <col min="15" max="15" width="4.42578125" customWidth="1"/>
    <col min="16" max="16" width="12.7109375" customWidth="1"/>
    <col min="17" max="17" width="4.42578125" customWidth="1"/>
    <col min="18" max="18" width="12.7109375" customWidth="1"/>
    <col min="19" max="19" width="4.42578125" customWidth="1"/>
  </cols>
  <sheetData>
    <row r="1" spans="1:19" x14ac:dyDescent="0.2">
      <c r="A1" s="8" t="str">
        <f>HYPERLINK("#'INDEX'!B127", "Link to index")</f>
        <v>Link to index</v>
      </c>
    </row>
    <row r="2" spans="1:19" ht="15.75" customHeight="1" x14ac:dyDescent="0.2">
      <c r="A2" s="25" t="s">
        <v>461</v>
      </c>
      <c r="B2" s="24"/>
      <c r="C2" s="24"/>
      <c r="D2" s="24"/>
      <c r="E2" s="24"/>
      <c r="F2" s="24"/>
      <c r="G2" s="24"/>
      <c r="H2" s="24"/>
      <c r="I2" s="24"/>
      <c r="J2" s="24"/>
      <c r="K2" s="24"/>
      <c r="L2" s="24"/>
      <c r="M2" s="24"/>
      <c r="N2" s="24"/>
      <c r="O2" s="24"/>
      <c r="P2" s="24"/>
      <c r="Q2" s="24"/>
      <c r="R2" s="24"/>
      <c r="S2" s="24"/>
    </row>
    <row r="3" spans="1:19" ht="15.75" customHeight="1" x14ac:dyDescent="0.2">
      <c r="A3" s="25" t="s">
        <v>145</v>
      </c>
      <c r="B3" s="24"/>
      <c r="C3" s="24"/>
      <c r="D3" s="24"/>
      <c r="E3" s="24"/>
      <c r="F3" s="24"/>
      <c r="G3" s="24"/>
      <c r="H3" s="24"/>
      <c r="I3" s="24"/>
      <c r="J3" s="24"/>
      <c r="K3" s="24"/>
      <c r="L3" s="24"/>
      <c r="M3" s="24"/>
      <c r="N3" s="24"/>
      <c r="O3" s="24"/>
      <c r="P3" s="24"/>
      <c r="Q3" s="24"/>
      <c r="R3" s="24"/>
      <c r="S3" s="24"/>
    </row>
    <row r="4" spans="1:19" ht="15.75" customHeight="1" x14ac:dyDescent="0.2"/>
    <row r="5" spans="1:19" ht="55.5" customHeight="1" x14ac:dyDescent="0.2">
      <c r="A5" s="11" t="s">
        <v>159</v>
      </c>
      <c r="B5" s="27" t="s">
        <v>160</v>
      </c>
      <c r="C5" s="27" t="s">
        <v>159</v>
      </c>
      <c r="D5" s="27" t="s">
        <v>161</v>
      </c>
      <c r="E5" s="27" t="s">
        <v>159</v>
      </c>
      <c r="F5" s="27" t="s">
        <v>162</v>
      </c>
      <c r="G5" s="27" t="s">
        <v>159</v>
      </c>
      <c r="H5" s="27" t="s">
        <v>163</v>
      </c>
      <c r="I5" s="27" t="s">
        <v>159</v>
      </c>
      <c r="J5" s="27" t="s">
        <v>164</v>
      </c>
      <c r="K5" s="27" t="s">
        <v>159</v>
      </c>
      <c r="L5" s="27" t="s">
        <v>165</v>
      </c>
      <c r="M5" s="27" t="s">
        <v>159</v>
      </c>
      <c r="N5" s="27" t="s">
        <v>166</v>
      </c>
      <c r="O5" s="27" t="s">
        <v>159</v>
      </c>
      <c r="P5" s="27" t="s">
        <v>167</v>
      </c>
      <c r="Q5" s="27" t="s">
        <v>159</v>
      </c>
      <c r="R5" s="27" t="s">
        <v>168</v>
      </c>
      <c r="S5" s="27" t="s">
        <v>159</v>
      </c>
    </row>
    <row r="6" spans="1:19" x14ac:dyDescent="0.2">
      <c r="A6" s="26" t="s">
        <v>169</v>
      </c>
      <c r="B6" s="26"/>
      <c r="C6" s="26"/>
      <c r="D6" s="26"/>
      <c r="E6" s="26"/>
      <c r="F6" s="26"/>
      <c r="G6" s="26"/>
      <c r="H6" s="26"/>
      <c r="I6" s="26"/>
      <c r="J6" s="26"/>
      <c r="K6" s="26"/>
      <c r="L6" s="26"/>
      <c r="M6" s="26"/>
      <c r="N6" s="26"/>
      <c r="O6" s="26"/>
      <c r="P6" s="26"/>
      <c r="Q6" s="26"/>
      <c r="R6" s="26"/>
      <c r="S6" s="26"/>
    </row>
    <row r="7" spans="1:19" x14ac:dyDescent="0.2">
      <c r="A7" s="12" t="s">
        <v>170</v>
      </c>
      <c r="B7" s="9">
        <v>2666.6191374875002</v>
      </c>
      <c r="C7" s="10" t="s">
        <v>159</v>
      </c>
      <c r="D7" s="9">
        <v>56804.605295007597</v>
      </c>
      <c r="E7" s="10" t="s">
        <v>159</v>
      </c>
      <c r="F7" s="9">
        <v>1507.8645234493199</v>
      </c>
      <c r="G7" s="10" t="s">
        <v>159</v>
      </c>
      <c r="H7" s="9">
        <v>14392.504133619001</v>
      </c>
      <c r="I7" s="10" t="s">
        <v>180</v>
      </c>
      <c r="J7" s="9">
        <v>6975.5857034795799</v>
      </c>
      <c r="K7" s="10" t="s">
        <v>180</v>
      </c>
      <c r="L7" s="9">
        <v>2343.1810892587</v>
      </c>
      <c r="M7" s="10" t="s">
        <v>159</v>
      </c>
      <c r="N7" s="9">
        <v>37920.254160363103</v>
      </c>
      <c r="O7" s="10" t="s">
        <v>159</v>
      </c>
      <c r="P7" s="9">
        <v>6095.5533661119498</v>
      </c>
      <c r="Q7" s="10" t="s">
        <v>159</v>
      </c>
      <c r="R7" s="9">
        <v>128706.16740877699</v>
      </c>
      <c r="S7" s="10" t="s">
        <v>180</v>
      </c>
    </row>
    <row r="8" spans="1:19" x14ac:dyDescent="0.2">
      <c r="A8" s="12" t="s">
        <v>171</v>
      </c>
      <c r="B8" s="9">
        <v>2615.1326119403002</v>
      </c>
      <c r="C8" s="10" t="s">
        <v>159</v>
      </c>
      <c r="D8" s="9">
        <v>59710.839589552197</v>
      </c>
      <c r="E8" s="10" t="s">
        <v>159</v>
      </c>
      <c r="F8" s="9">
        <v>1536.46858208955</v>
      </c>
      <c r="G8" s="10" t="s">
        <v>159</v>
      </c>
      <c r="H8" s="9">
        <v>15632.9523507463</v>
      </c>
      <c r="I8" s="10" t="s">
        <v>180</v>
      </c>
      <c r="J8" s="9">
        <v>7480.6725746268603</v>
      </c>
      <c r="K8" s="10" t="s">
        <v>180</v>
      </c>
      <c r="L8" s="9">
        <v>2443.3132475746302</v>
      </c>
      <c r="M8" s="10" t="s">
        <v>159</v>
      </c>
      <c r="N8" s="9">
        <v>45735.943768656703</v>
      </c>
      <c r="O8" s="10" t="s">
        <v>180</v>
      </c>
      <c r="P8" s="9">
        <v>5544.5619402985103</v>
      </c>
      <c r="Q8" s="10" t="s">
        <v>159</v>
      </c>
      <c r="R8" s="9">
        <v>140699.88466548501</v>
      </c>
      <c r="S8" s="10" t="s">
        <v>180</v>
      </c>
    </row>
    <row r="9" spans="1:19" x14ac:dyDescent="0.2">
      <c r="A9" s="12" t="s">
        <v>172</v>
      </c>
      <c r="B9" s="9">
        <v>2790.0322388059699</v>
      </c>
      <c r="C9" s="10" t="s">
        <v>159</v>
      </c>
      <c r="D9" s="9">
        <v>68594.823553406401</v>
      </c>
      <c r="E9" s="10" t="s">
        <v>159</v>
      </c>
      <c r="F9" s="9">
        <v>1822.5565298507499</v>
      </c>
      <c r="G9" s="10" t="s">
        <v>159</v>
      </c>
      <c r="H9" s="9">
        <v>19827.6357089552</v>
      </c>
      <c r="I9" s="10" t="s">
        <v>180</v>
      </c>
      <c r="J9" s="9">
        <v>8124.6462313432803</v>
      </c>
      <c r="K9" s="10" t="s">
        <v>180</v>
      </c>
      <c r="L9" s="9">
        <v>2691.2094776119402</v>
      </c>
      <c r="M9" s="10" t="s">
        <v>159</v>
      </c>
      <c r="N9" s="9">
        <v>61268.854514925399</v>
      </c>
      <c r="O9" s="10" t="s">
        <v>180</v>
      </c>
      <c r="P9" s="9">
        <v>5555.4105223880597</v>
      </c>
      <c r="Q9" s="10" t="s">
        <v>159</v>
      </c>
      <c r="R9" s="9">
        <v>170675.16877728701</v>
      </c>
      <c r="S9" s="10" t="s">
        <v>180</v>
      </c>
    </row>
    <row r="10" spans="1:19" x14ac:dyDescent="0.2">
      <c r="A10" s="12" t="s">
        <v>173</v>
      </c>
      <c r="B10" s="9">
        <v>3116.21611356932</v>
      </c>
      <c r="C10" s="10" t="s">
        <v>159</v>
      </c>
      <c r="D10" s="9">
        <v>75108.753091345396</v>
      </c>
      <c r="E10" s="10" t="s">
        <v>159</v>
      </c>
      <c r="F10" s="9">
        <v>2074.68432890856</v>
      </c>
      <c r="G10" s="10" t="s">
        <v>159</v>
      </c>
      <c r="H10" s="9">
        <v>22986.230383480801</v>
      </c>
      <c r="I10" s="10" t="s">
        <v>180</v>
      </c>
      <c r="J10" s="9">
        <v>8850.1658554572296</v>
      </c>
      <c r="K10" s="10" t="s">
        <v>180</v>
      </c>
      <c r="L10" s="9">
        <v>2977.6735619469</v>
      </c>
      <c r="M10" s="10" t="s">
        <v>159</v>
      </c>
      <c r="N10" s="9">
        <v>58142.963458702099</v>
      </c>
      <c r="O10" s="10" t="s">
        <v>180</v>
      </c>
      <c r="P10" s="9">
        <v>5026.5425516224204</v>
      </c>
      <c r="Q10" s="10" t="s">
        <v>159</v>
      </c>
      <c r="R10" s="9">
        <v>178283.229345033</v>
      </c>
      <c r="S10" s="10" t="s">
        <v>180</v>
      </c>
    </row>
    <row r="11" spans="1:19" x14ac:dyDescent="0.2">
      <c r="A11" s="12" t="s">
        <v>174</v>
      </c>
      <c r="B11" s="9">
        <v>3406.2352665706098</v>
      </c>
      <c r="C11" s="10" t="s">
        <v>180</v>
      </c>
      <c r="D11" s="9">
        <v>80808.443629946007</v>
      </c>
      <c r="E11" s="10" t="s">
        <v>159</v>
      </c>
      <c r="F11" s="9">
        <v>2454.5563760806899</v>
      </c>
      <c r="G11" s="10" t="s">
        <v>159</v>
      </c>
      <c r="H11" s="9">
        <v>25347.340417867399</v>
      </c>
      <c r="I11" s="10" t="s">
        <v>180</v>
      </c>
      <c r="J11" s="9">
        <v>9320.1304755043202</v>
      </c>
      <c r="K11" s="10" t="s">
        <v>180</v>
      </c>
      <c r="L11" s="9">
        <v>3156.0930891462499</v>
      </c>
      <c r="M11" s="10" t="s">
        <v>159</v>
      </c>
      <c r="N11" s="9">
        <v>62570.156952449601</v>
      </c>
      <c r="O11" s="10" t="s">
        <v>180</v>
      </c>
      <c r="P11" s="9">
        <v>4972.49672190202</v>
      </c>
      <c r="Q11" s="10" t="s">
        <v>159</v>
      </c>
      <c r="R11" s="9">
        <v>192035.45292946699</v>
      </c>
      <c r="S11" s="10" t="s">
        <v>180</v>
      </c>
    </row>
    <row r="12" spans="1:19" x14ac:dyDescent="0.2">
      <c r="A12" s="12" t="s">
        <v>175</v>
      </c>
      <c r="B12" s="9">
        <v>3683.06942934783</v>
      </c>
      <c r="C12" s="10" t="s">
        <v>180</v>
      </c>
      <c r="D12" s="9">
        <v>76922.803674966097</v>
      </c>
      <c r="E12" s="10" t="s">
        <v>180</v>
      </c>
      <c r="F12" s="9">
        <v>3042.3016983695702</v>
      </c>
      <c r="G12" s="10" t="s">
        <v>159</v>
      </c>
      <c r="H12" s="9">
        <v>25373.658831521701</v>
      </c>
      <c r="I12" s="10" t="s">
        <v>180</v>
      </c>
      <c r="J12" s="9">
        <v>9724.4309103260894</v>
      </c>
      <c r="K12" s="10" t="s">
        <v>180</v>
      </c>
      <c r="L12" s="9">
        <v>3342.5668817934802</v>
      </c>
      <c r="M12" s="10" t="s">
        <v>159</v>
      </c>
      <c r="N12" s="9">
        <v>61266.149150815203</v>
      </c>
      <c r="O12" s="10" t="s">
        <v>180</v>
      </c>
      <c r="P12" s="9">
        <v>4671.2316576086996</v>
      </c>
      <c r="Q12" s="10" t="s">
        <v>159</v>
      </c>
      <c r="R12" s="9">
        <v>188026.21223474899</v>
      </c>
      <c r="S12" s="10" t="s">
        <v>180</v>
      </c>
    </row>
    <row r="13" spans="1:19" x14ac:dyDescent="0.2">
      <c r="A13" s="12" t="s">
        <v>176</v>
      </c>
      <c r="B13" s="9">
        <v>4085.7016182298498</v>
      </c>
      <c r="C13" s="10" t="s">
        <v>180</v>
      </c>
      <c r="D13" s="9">
        <v>80842.843593130805</v>
      </c>
      <c r="E13" s="10" t="s">
        <v>180</v>
      </c>
      <c r="F13" s="9">
        <v>3949.0810924012499</v>
      </c>
      <c r="G13" s="10" t="s">
        <v>180</v>
      </c>
      <c r="H13" s="9">
        <v>26025.085865257599</v>
      </c>
      <c r="I13" s="10" t="s">
        <v>180</v>
      </c>
      <c r="J13" s="9">
        <v>10476.3620871863</v>
      </c>
      <c r="K13" s="10" t="s">
        <v>180</v>
      </c>
      <c r="L13" s="9">
        <v>3357.67689564069</v>
      </c>
      <c r="M13" s="10" t="s">
        <v>180</v>
      </c>
      <c r="N13" s="9">
        <v>59455.917338177002</v>
      </c>
      <c r="O13" s="10" t="s">
        <v>180</v>
      </c>
      <c r="P13" s="9">
        <v>4631.7708388375204</v>
      </c>
      <c r="Q13" s="10" t="s">
        <v>159</v>
      </c>
      <c r="R13" s="9">
        <v>192824.43932886099</v>
      </c>
      <c r="S13" s="10" t="s">
        <v>180</v>
      </c>
    </row>
    <row r="14" spans="1:19" x14ac:dyDescent="0.2">
      <c r="A14" s="12" t="s">
        <v>177</v>
      </c>
      <c r="B14" s="9">
        <v>4361.9464743589797</v>
      </c>
      <c r="C14" s="10" t="s">
        <v>180</v>
      </c>
      <c r="D14" s="9">
        <v>82142.671282051306</v>
      </c>
      <c r="E14" s="10" t="s">
        <v>180</v>
      </c>
      <c r="F14" s="9">
        <v>4758.7982051282097</v>
      </c>
      <c r="G14" s="10" t="s">
        <v>180</v>
      </c>
      <c r="H14" s="9">
        <v>27804.520608974399</v>
      </c>
      <c r="I14" s="10" t="s">
        <v>180</v>
      </c>
      <c r="J14" s="9">
        <v>11146.488365384599</v>
      </c>
      <c r="K14" s="10" t="s">
        <v>180</v>
      </c>
      <c r="L14" s="9">
        <v>3468.3966346153902</v>
      </c>
      <c r="M14" s="10" t="s">
        <v>180</v>
      </c>
      <c r="N14" s="9">
        <v>54629.612435897398</v>
      </c>
      <c r="O14" s="10" t="s">
        <v>180</v>
      </c>
      <c r="P14" s="9">
        <v>4384.4175961538504</v>
      </c>
      <c r="Q14" s="10" t="s">
        <v>159</v>
      </c>
      <c r="R14" s="9">
        <v>192696.85160256401</v>
      </c>
      <c r="S14" s="10" t="s">
        <v>180</v>
      </c>
    </row>
    <row r="15" spans="1:19" x14ac:dyDescent="0.2">
      <c r="A15" s="12" t="s">
        <v>181</v>
      </c>
      <c r="B15" s="9">
        <v>3915.5338235294098</v>
      </c>
      <c r="C15" s="10" t="s">
        <v>180</v>
      </c>
      <c r="D15" s="9">
        <v>84529.707352941201</v>
      </c>
      <c r="E15" s="10" t="s">
        <v>180</v>
      </c>
      <c r="F15" s="9">
        <v>5059.5794117647101</v>
      </c>
      <c r="G15" s="10" t="s">
        <v>180</v>
      </c>
      <c r="H15" s="9">
        <v>30909.189705882301</v>
      </c>
      <c r="I15" s="10" t="s">
        <v>180</v>
      </c>
      <c r="J15" s="9">
        <v>12008.8924088235</v>
      </c>
      <c r="K15" s="10" t="s">
        <v>180</v>
      </c>
      <c r="L15" s="9">
        <v>3592.27794117647</v>
      </c>
      <c r="M15" s="10" t="s">
        <v>180</v>
      </c>
      <c r="N15" s="9">
        <v>52785.586764705899</v>
      </c>
      <c r="O15" s="10" t="s">
        <v>180</v>
      </c>
      <c r="P15" s="9">
        <v>4653.6617647058802</v>
      </c>
      <c r="Q15" s="10" t="s">
        <v>159</v>
      </c>
      <c r="R15" s="9">
        <v>197454.429173529</v>
      </c>
      <c r="S15" s="10" t="s">
        <v>180</v>
      </c>
    </row>
    <row r="16" spans="1:19" x14ac:dyDescent="0.2">
      <c r="A16" s="12" t="s">
        <v>182</v>
      </c>
      <c r="B16" s="9">
        <v>3754.12930929095</v>
      </c>
      <c r="C16" s="10" t="s">
        <v>180</v>
      </c>
      <c r="D16" s="9">
        <v>87967.670660146701</v>
      </c>
      <c r="E16" s="10" t="s">
        <v>180</v>
      </c>
      <c r="F16" s="9">
        <v>5814.6498166259198</v>
      </c>
      <c r="G16" s="10" t="s">
        <v>180</v>
      </c>
      <c r="H16" s="9">
        <v>33341.558679706599</v>
      </c>
      <c r="I16" s="10" t="s">
        <v>180</v>
      </c>
      <c r="J16" s="9">
        <v>12515.7940403423</v>
      </c>
      <c r="K16" s="10" t="s">
        <v>180</v>
      </c>
      <c r="L16" s="9">
        <v>3671.7112469437702</v>
      </c>
      <c r="M16" s="10" t="s">
        <v>180</v>
      </c>
      <c r="N16" s="9">
        <v>52928.935085574602</v>
      </c>
      <c r="O16" s="10" t="s">
        <v>180</v>
      </c>
      <c r="P16" s="9">
        <v>4943.81680929095</v>
      </c>
      <c r="Q16" s="10" t="s">
        <v>159</v>
      </c>
      <c r="R16" s="9">
        <v>204938.265647922</v>
      </c>
      <c r="S16" s="10" t="s">
        <v>180</v>
      </c>
    </row>
    <row r="17" spans="1:19" x14ac:dyDescent="0.2">
      <c r="A17" s="12" t="s">
        <v>183</v>
      </c>
      <c r="B17" s="9">
        <v>3712.7076421800898</v>
      </c>
      <c r="C17" s="10" t="s">
        <v>180</v>
      </c>
      <c r="D17" s="9">
        <v>88755.745290284394</v>
      </c>
      <c r="E17" s="10" t="s">
        <v>180</v>
      </c>
      <c r="F17" s="9">
        <v>6323.8685995260703</v>
      </c>
      <c r="G17" s="10" t="s">
        <v>180</v>
      </c>
      <c r="H17" s="9">
        <v>34317.893251418798</v>
      </c>
      <c r="I17" s="10" t="s">
        <v>180</v>
      </c>
      <c r="J17" s="9">
        <v>12540.020438388599</v>
      </c>
      <c r="K17" s="10" t="s">
        <v>180</v>
      </c>
      <c r="L17" s="9">
        <v>3347.9575989336499</v>
      </c>
      <c r="M17" s="10" t="s">
        <v>180</v>
      </c>
      <c r="N17" s="9">
        <v>52484.099496445502</v>
      </c>
      <c r="O17" s="10" t="s">
        <v>180</v>
      </c>
      <c r="P17" s="9">
        <v>5212.8652251184803</v>
      </c>
      <c r="Q17" s="10" t="s">
        <v>159</v>
      </c>
      <c r="R17" s="9">
        <v>206695.15754229599</v>
      </c>
      <c r="S17" s="10" t="s">
        <v>180</v>
      </c>
    </row>
    <row r="18" spans="1:19" x14ac:dyDescent="0.2">
      <c r="A18" s="12" t="s">
        <v>184</v>
      </c>
      <c r="B18" s="9">
        <v>3468.2673762945901</v>
      </c>
      <c r="C18" s="10" t="s">
        <v>180</v>
      </c>
      <c r="D18" s="9">
        <v>91051.8749712313</v>
      </c>
      <c r="E18" s="10" t="s">
        <v>180</v>
      </c>
      <c r="F18" s="9">
        <v>7558.7371403912503</v>
      </c>
      <c r="G18" s="10" t="s">
        <v>180</v>
      </c>
      <c r="H18" s="9">
        <v>32518.314864856198</v>
      </c>
      <c r="I18" s="10" t="s">
        <v>180</v>
      </c>
      <c r="J18" s="9">
        <v>13217.931962025301</v>
      </c>
      <c r="K18" s="10" t="s">
        <v>180</v>
      </c>
      <c r="L18" s="9">
        <v>630.62750287687004</v>
      </c>
      <c r="M18" s="10" t="s">
        <v>180</v>
      </c>
      <c r="N18" s="9">
        <v>52738.291657077098</v>
      </c>
      <c r="O18" s="10" t="s">
        <v>180</v>
      </c>
      <c r="P18" s="9">
        <v>6044.9260932105899</v>
      </c>
      <c r="Q18" s="10" t="s">
        <v>159</v>
      </c>
      <c r="R18" s="9">
        <v>207228.97156796299</v>
      </c>
      <c r="S18" s="10" t="s">
        <v>180</v>
      </c>
    </row>
    <row r="19" spans="1:19" x14ac:dyDescent="0.2">
      <c r="A19" s="12" t="s">
        <v>185</v>
      </c>
      <c r="B19" s="9">
        <v>3340.7121102449901</v>
      </c>
      <c r="C19" s="10" t="s">
        <v>180</v>
      </c>
      <c r="D19" s="9">
        <v>81494.289198218306</v>
      </c>
      <c r="E19" s="10" t="s">
        <v>180</v>
      </c>
      <c r="F19" s="9">
        <v>8166.5815251508902</v>
      </c>
      <c r="G19" s="10" t="s">
        <v>180</v>
      </c>
      <c r="H19" s="9">
        <v>34284.235322690402</v>
      </c>
      <c r="I19" s="10" t="s">
        <v>180</v>
      </c>
      <c r="J19" s="9">
        <v>12440.9693485523</v>
      </c>
      <c r="K19" s="10" t="s">
        <v>180</v>
      </c>
      <c r="L19" s="9">
        <v>760.69866369710496</v>
      </c>
      <c r="M19" s="10" t="s">
        <v>180</v>
      </c>
      <c r="N19" s="9">
        <v>53145.346826280598</v>
      </c>
      <c r="O19" s="10" t="s">
        <v>180</v>
      </c>
      <c r="P19" s="9">
        <v>6181.7024777282804</v>
      </c>
      <c r="Q19" s="10" t="s">
        <v>159</v>
      </c>
      <c r="R19" s="9">
        <v>199814.535472563</v>
      </c>
      <c r="S19" s="10" t="s">
        <v>180</v>
      </c>
    </row>
    <row r="20" spans="1:19" x14ac:dyDescent="0.2">
      <c r="A20" s="12" t="s">
        <v>187</v>
      </c>
      <c r="B20" s="9">
        <v>3186.8728131749499</v>
      </c>
      <c r="C20" s="10" t="s">
        <v>180</v>
      </c>
      <c r="D20" s="9">
        <v>82957.403293736497</v>
      </c>
      <c r="E20" s="10" t="s">
        <v>180</v>
      </c>
      <c r="F20" s="9">
        <v>8754.6485390591297</v>
      </c>
      <c r="G20" s="10" t="s">
        <v>180</v>
      </c>
      <c r="H20" s="9">
        <v>35494.194438444902</v>
      </c>
      <c r="I20" s="10" t="s">
        <v>180</v>
      </c>
      <c r="J20" s="9">
        <v>12304.665982721401</v>
      </c>
      <c r="K20" s="10" t="s">
        <v>180</v>
      </c>
      <c r="L20" s="9">
        <v>1051.30269978402</v>
      </c>
      <c r="M20" s="10" t="s">
        <v>180</v>
      </c>
      <c r="N20" s="9">
        <v>54280.2162526998</v>
      </c>
      <c r="O20" s="10" t="s">
        <v>180</v>
      </c>
      <c r="P20" s="9">
        <v>6496.2639576544298</v>
      </c>
      <c r="Q20" s="10" t="s">
        <v>159</v>
      </c>
      <c r="R20" s="9">
        <v>204525.567977275</v>
      </c>
      <c r="S20" s="10" t="s">
        <v>180</v>
      </c>
    </row>
    <row r="21" spans="1:19" x14ac:dyDescent="0.2">
      <c r="A21" s="12" t="s">
        <v>188</v>
      </c>
      <c r="B21" s="9">
        <v>3117.9492616033799</v>
      </c>
      <c r="C21" s="10" t="s">
        <v>180</v>
      </c>
      <c r="D21" s="9">
        <v>81046.229852320699</v>
      </c>
      <c r="E21" s="10" t="s">
        <v>180</v>
      </c>
      <c r="F21" s="9">
        <v>8995.5766694356498</v>
      </c>
      <c r="G21" s="10" t="s">
        <v>180</v>
      </c>
      <c r="H21" s="9">
        <v>33868.875501054797</v>
      </c>
      <c r="I21" s="10" t="s">
        <v>180</v>
      </c>
      <c r="J21" s="9">
        <v>11838.692668776401</v>
      </c>
      <c r="K21" s="10" t="s">
        <v>180</v>
      </c>
      <c r="L21" s="9">
        <v>1053.3936972573799</v>
      </c>
      <c r="M21" s="10" t="s">
        <v>180</v>
      </c>
      <c r="N21" s="9">
        <v>52728.304517789002</v>
      </c>
      <c r="O21" s="10" t="s">
        <v>180</v>
      </c>
      <c r="P21" s="9">
        <v>6218.08264767932</v>
      </c>
      <c r="Q21" s="10" t="s">
        <v>159</v>
      </c>
      <c r="R21" s="9">
        <v>198867.104815917</v>
      </c>
      <c r="S21" s="10" t="s">
        <v>180</v>
      </c>
    </row>
    <row r="22" spans="1:19" x14ac:dyDescent="0.2">
      <c r="A22" s="12" t="s">
        <v>189</v>
      </c>
      <c r="B22" s="9">
        <v>3165.4512026612101</v>
      </c>
      <c r="C22" s="10" t="s">
        <v>180</v>
      </c>
      <c r="D22" s="9">
        <v>84276.546673490302</v>
      </c>
      <c r="E22" s="10" t="s">
        <v>180</v>
      </c>
      <c r="F22" s="9">
        <v>8978.6915874871993</v>
      </c>
      <c r="G22" s="10" t="s">
        <v>180</v>
      </c>
      <c r="H22" s="9">
        <v>34401.254324462599</v>
      </c>
      <c r="I22" s="10" t="s">
        <v>180</v>
      </c>
      <c r="J22" s="9">
        <v>11781.040685772799</v>
      </c>
      <c r="K22" s="10" t="s">
        <v>180</v>
      </c>
      <c r="L22" s="9">
        <v>1260.2073439099299</v>
      </c>
      <c r="M22" s="10" t="s">
        <v>180</v>
      </c>
      <c r="N22" s="9">
        <v>53043.213817809599</v>
      </c>
      <c r="O22" s="10" t="s">
        <v>180</v>
      </c>
      <c r="P22" s="9">
        <v>6234.0472876151498</v>
      </c>
      <c r="Q22" s="10" t="s">
        <v>159</v>
      </c>
      <c r="R22" s="9">
        <v>203140.452923209</v>
      </c>
      <c r="S22" s="10" t="s">
        <v>180</v>
      </c>
    </row>
    <row r="23" spans="1:19" x14ac:dyDescent="0.2">
      <c r="A23" s="12" t="s">
        <v>190</v>
      </c>
      <c r="B23" s="9">
        <v>2991.09645</v>
      </c>
      <c r="C23" s="10" t="s">
        <v>180</v>
      </c>
      <c r="D23" s="9">
        <v>86558.862475000002</v>
      </c>
      <c r="E23" s="10" t="s">
        <v>180</v>
      </c>
      <c r="F23" s="9">
        <v>9044.8829530500007</v>
      </c>
      <c r="G23" s="10" t="s">
        <v>180</v>
      </c>
      <c r="H23" s="9">
        <v>35241.595224999997</v>
      </c>
      <c r="I23" s="10" t="s">
        <v>180</v>
      </c>
      <c r="J23" s="9">
        <v>11539.7549</v>
      </c>
      <c r="K23" s="10" t="s">
        <v>180</v>
      </c>
      <c r="L23" s="9">
        <v>1211.2511</v>
      </c>
      <c r="M23" s="10" t="s">
        <v>180</v>
      </c>
      <c r="N23" s="9">
        <v>52688.934050000003</v>
      </c>
      <c r="O23" s="10" t="s">
        <v>180</v>
      </c>
      <c r="P23" s="9">
        <v>6900.9594749999997</v>
      </c>
      <c r="Q23" s="10" t="s">
        <v>159</v>
      </c>
      <c r="R23" s="9">
        <v>206177.33662804999</v>
      </c>
      <c r="S23" s="10" t="s">
        <v>180</v>
      </c>
    </row>
    <row r="24" spans="1:19" x14ac:dyDescent="0.2">
      <c r="A24" s="12" t="s">
        <v>191</v>
      </c>
      <c r="B24" s="9">
        <v>2926.7584555229701</v>
      </c>
      <c r="C24" s="10" t="s">
        <v>180</v>
      </c>
      <c r="D24" s="9">
        <v>86442.962805474104</v>
      </c>
      <c r="E24" s="10" t="s">
        <v>180</v>
      </c>
      <c r="F24" s="9">
        <v>10490.965729765399</v>
      </c>
      <c r="G24" s="10" t="s">
        <v>180</v>
      </c>
      <c r="H24" s="9">
        <v>35260.238465298098</v>
      </c>
      <c r="I24" s="10" t="s">
        <v>180</v>
      </c>
      <c r="J24" s="9">
        <v>11097.5040078201</v>
      </c>
      <c r="K24" s="10" t="s">
        <v>180</v>
      </c>
      <c r="L24" s="9">
        <v>386.248423509286</v>
      </c>
      <c r="M24" s="10" t="s">
        <v>180</v>
      </c>
      <c r="N24" s="9">
        <v>49616.620478983401</v>
      </c>
      <c r="O24" s="10" t="s">
        <v>180</v>
      </c>
      <c r="P24" s="9">
        <v>6874.0830889540603</v>
      </c>
      <c r="Q24" s="10" t="s">
        <v>159</v>
      </c>
      <c r="R24" s="9">
        <v>203095.38145532701</v>
      </c>
      <c r="S24" s="10" t="s">
        <v>180</v>
      </c>
    </row>
    <row r="25" spans="1:19" x14ac:dyDescent="0.2">
      <c r="A25" s="12" t="s">
        <v>192</v>
      </c>
      <c r="B25" s="9">
        <v>2794.9490000000001</v>
      </c>
      <c r="C25" s="10" t="s">
        <v>180</v>
      </c>
      <c r="D25" s="9">
        <v>87563.310353418594</v>
      </c>
      <c r="E25" s="10" t="s">
        <v>180</v>
      </c>
      <c r="F25" s="9">
        <v>11820.4608389286</v>
      </c>
      <c r="G25" s="10" t="s">
        <v>180</v>
      </c>
      <c r="H25" s="9">
        <v>34887.1297857143</v>
      </c>
      <c r="I25" s="10" t="s">
        <v>180</v>
      </c>
      <c r="J25" s="9">
        <v>10572.2214047619</v>
      </c>
      <c r="K25" s="10" t="s">
        <v>180</v>
      </c>
      <c r="L25" s="9">
        <v>476.39708047619098</v>
      </c>
      <c r="M25" s="10" t="s">
        <v>180</v>
      </c>
      <c r="N25" s="9">
        <v>49291.870779222903</v>
      </c>
      <c r="O25" s="10" t="s">
        <v>180</v>
      </c>
      <c r="P25" s="9">
        <v>7313.5905476190501</v>
      </c>
      <c r="Q25" s="10" t="s">
        <v>159</v>
      </c>
      <c r="R25" s="9">
        <v>204719.929790141</v>
      </c>
      <c r="S25" s="10" t="s">
        <v>180</v>
      </c>
    </row>
    <row r="26" spans="1:19" x14ac:dyDescent="0.2">
      <c r="A26" s="12" t="s">
        <v>193</v>
      </c>
      <c r="B26" s="9">
        <v>2567.5334269662899</v>
      </c>
      <c r="C26" s="10" t="s">
        <v>180</v>
      </c>
      <c r="D26" s="9">
        <v>91798.358052434502</v>
      </c>
      <c r="E26" s="10" t="s">
        <v>180</v>
      </c>
      <c r="F26" s="9">
        <v>13027.170705758401</v>
      </c>
      <c r="G26" s="10" t="s">
        <v>180</v>
      </c>
      <c r="H26" s="9">
        <v>36748.084293071202</v>
      </c>
      <c r="I26" s="10" t="s">
        <v>180</v>
      </c>
      <c r="J26" s="9">
        <v>10165.5752106742</v>
      </c>
      <c r="K26" s="10" t="s">
        <v>180</v>
      </c>
      <c r="L26" s="9">
        <v>522.66079353932605</v>
      </c>
      <c r="M26" s="10" t="s">
        <v>180</v>
      </c>
      <c r="N26" s="9">
        <v>51728.277098923201</v>
      </c>
      <c r="O26" s="10" t="s">
        <v>180</v>
      </c>
      <c r="P26" s="9">
        <v>7407.7886001872603</v>
      </c>
      <c r="Q26" s="10" t="s">
        <v>159</v>
      </c>
      <c r="R26" s="9">
        <v>213965.44818155401</v>
      </c>
      <c r="S26" s="10" t="s">
        <v>180</v>
      </c>
    </row>
    <row r="27" spans="1:19" x14ac:dyDescent="0.2">
      <c r="A27" s="12" t="s">
        <v>195</v>
      </c>
      <c r="B27" s="9">
        <v>2566.5352493074802</v>
      </c>
      <c r="C27" s="10" t="s">
        <v>180</v>
      </c>
      <c r="D27" s="9">
        <v>96138.494575253906</v>
      </c>
      <c r="E27" s="10" t="s">
        <v>180</v>
      </c>
      <c r="F27" s="9">
        <v>16241.685888273299</v>
      </c>
      <c r="G27" s="10" t="s">
        <v>180</v>
      </c>
      <c r="H27" s="9">
        <v>38159.3867959372</v>
      </c>
      <c r="I27" s="10" t="s">
        <v>180</v>
      </c>
      <c r="J27" s="9">
        <v>10000.1884810711</v>
      </c>
      <c r="K27" s="10" t="s">
        <v>180</v>
      </c>
      <c r="L27" s="9">
        <v>596.49314404432096</v>
      </c>
      <c r="M27" s="10" t="s">
        <v>180</v>
      </c>
      <c r="N27" s="9">
        <v>53065.779639889202</v>
      </c>
      <c r="O27" s="10" t="s">
        <v>180</v>
      </c>
      <c r="P27" s="9">
        <v>8050.3307710064601</v>
      </c>
      <c r="Q27" s="10" t="s">
        <v>159</v>
      </c>
      <c r="R27" s="9">
        <v>224818.89454478299</v>
      </c>
      <c r="S27" s="10" t="s">
        <v>180</v>
      </c>
    </row>
    <row r="28" spans="1:19" x14ac:dyDescent="0.2">
      <c r="A28" s="12" t="s">
        <v>196</v>
      </c>
      <c r="B28" s="9">
        <v>2603.8895644283102</v>
      </c>
      <c r="C28" s="10" t="s">
        <v>180</v>
      </c>
      <c r="D28" s="9">
        <v>95732.661184210505</v>
      </c>
      <c r="E28" s="10" t="s">
        <v>180</v>
      </c>
      <c r="F28" s="9">
        <v>19565.440825000001</v>
      </c>
      <c r="G28" s="10" t="s">
        <v>180</v>
      </c>
      <c r="H28" s="9">
        <v>38306.459953429701</v>
      </c>
      <c r="I28" s="10" t="s">
        <v>180</v>
      </c>
      <c r="J28" s="9">
        <v>9334.3994147624799</v>
      </c>
      <c r="K28" s="10" t="s">
        <v>180</v>
      </c>
      <c r="L28" s="9">
        <v>566.38403425884803</v>
      </c>
      <c r="M28" s="10" t="s">
        <v>180</v>
      </c>
      <c r="N28" s="9">
        <v>49455.983222423303</v>
      </c>
      <c r="O28" s="10" t="s">
        <v>180</v>
      </c>
      <c r="P28" s="9">
        <v>6876.7892286637898</v>
      </c>
      <c r="Q28" s="10" t="s">
        <v>159</v>
      </c>
      <c r="R28" s="9">
        <v>222442.00742717701</v>
      </c>
      <c r="S28" s="10" t="s">
        <v>180</v>
      </c>
    </row>
    <row r="29" spans="1:19" x14ac:dyDescent="0.2">
      <c r="A29" s="12" t="s">
        <v>198</v>
      </c>
      <c r="B29" s="9">
        <v>2535.37900712378</v>
      </c>
      <c r="C29" s="10" t="s">
        <v>180</v>
      </c>
      <c r="D29" s="9">
        <v>97155.899332146</v>
      </c>
      <c r="E29" s="10" t="s">
        <v>180</v>
      </c>
      <c r="F29" s="9">
        <v>28556.741718610901</v>
      </c>
      <c r="G29" s="10" t="s">
        <v>180</v>
      </c>
      <c r="H29" s="9">
        <v>39189.956472869802</v>
      </c>
      <c r="I29" s="10" t="s">
        <v>180</v>
      </c>
      <c r="J29" s="9">
        <v>9148.6744991705309</v>
      </c>
      <c r="K29" s="10" t="s">
        <v>180</v>
      </c>
      <c r="L29" s="9">
        <v>573.48700995324998</v>
      </c>
      <c r="M29" s="10" t="s">
        <v>180</v>
      </c>
      <c r="N29" s="9">
        <v>51099.297791666701</v>
      </c>
      <c r="O29" s="10" t="s">
        <v>180</v>
      </c>
      <c r="P29" s="9">
        <v>6568.7825690115797</v>
      </c>
      <c r="Q29" s="10" t="s">
        <v>159</v>
      </c>
      <c r="R29" s="9">
        <v>234828.21840055301</v>
      </c>
      <c r="S29" s="10" t="s">
        <v>180</v>
      </c>
    </row>
    <row r="30" spans="1:19" x14ac:dyDescent="0.2">
      <c r="A30" s="12" t="s">
        <v>199</v>
      </c>
      <c r="B30" s="9">
        <v>2505.0371822962302</v>
      </c>
      <c r="C30" s="10" t="s">
        <v>180</v>
      </c>
      <c r="D30" s="9">
        <v>99446.342596406699</v>
      </c>
      <c r="E30" s="10" t="s">
        <v>180</v>
      </c>
      <c r="F30" s="9">
        <v>31248.901533742301</v>
      </c>
      <c r="G30" s="10" t="s">
        <v>180</v>
      </c>
      <c r="H30" s="9">
        <v>39850.517039398801</v>
      </c>
      <c r="I30" s="10" t="s">
        <v>180</v>
      </c>
      <c r="J30" s="9">
        <v>9113.5267319132308</v>
      </c>
      <c r="K30" s="10" t="s">
        <v>180</v>
      </c>
      <c r="L30" s="9">
        <v>493.16004413935099</v>
      </c>
      <c r="M30" s="10" t="s">
        <v>180</v>
      </c>
      <c r="N30" s="9">
        <v>50531.253247164299</v>
      </c>
      <c r="O30" s="10" t="s">
        <v>180</v>
      </c>
      <c r="P30" s="9">
        <v>6539.6195442594199</v>
      </c>
      <c r="Q30" s="10" t="s">
        <v>159</v>
      </c>
      <c r="R30" s="9">
        <v>239728.35791932</v>
      </c>
      <c r="S30" s="10" t="s">
        <v>180</v>
      </c>
    </row>
    <row r="31" spans="1:19" x14ac:dyDescent="0.2">
      <c r="A31" s="12" t="s">
        <v>200</v>
      </c>
      <c r="B31" s="9">
        <v>2387.3065038893701</v>
      </c>
      <c r="C31" s="10" t="s">
        <v>159</v>
      </c>
      <c r="D31" s="9">
        <v>84653.088267069994</v>
      </c>
      <c r="E31" s="10" t="s">
        <v>180</v>
      </c>
      <c r="F31" s="9">
        <v>2374.0150064606701</v>
      </c>
      <c r="G31" s="10" t="s">
        <v>159</v>
      </c>
      <c r="H31" s="9">
        <v>34951.976591427599</v>
      </c>
      <c r="I31" s="10" t="s">
        <v>180</v>
      </c>
      <c r="J31" s="9">
        <v>6932.7437337942902</v>
      </c>
      <c r="K31" s="10" t="s">
        <v>180</v>
      </c>
      <c r="L31" s="9">
        <v>383.70246318064</v>
      </c>
      <c r="M31" s="10" t="s">
        <v>180</v>
      </c>
      <c r="N31" s="9">
        <v>38053.992321080899</v>
      </c>
      <c r="O31" s="10" t="s">
        <v>180</v>
      </c>
      <c r="P31" s="9">
        <v>7117.2563094209199</v>
      </c>
      <c r="Q31" s="10" t="s">
        <v>159</v>
      </c>
      <c r="R31" s="9">
        <v>176854.081196324</v>
      </c>
      <c r="S31" s="10" t="s">
        <v>180</v>
      </c>
    </row>
    <row r="32" spans="1:19" x14ac:dyDescent="0.2">
      <c r="A32" s="15" t="s">
        <v>201</v>
      </c>
      <c r="B32" s="13">
        <v>3007.78980275</v>
      </c>
      <c r="C32" s="14" t="s">
        <v>159</v>
      </c>
      <c r="D32" s="13">
        <v>95564.49</v>
      </c>
      <c r="E32" s="14" t="s">
        <v>180</v>
      </c>
      <c r="F32" s="13">
        <v>3458.1468326966401</v>
      </c>
      <c r="G32" s="14" t="s">
        <v>159</v>
      </c>
      <c r="H32" s="13">
        <v>49828.417534560002</v>
      </c>
      <c r="I32" s="14" t="s">
        <v>180</v>
      </c>
      <c r="J32" s="13">
        <v>9929.7950000000001</v>
      </c>
      <c r="K32" s="14" t="s">
        <v>180</v>
      </c>
      <c r="L32" s="13">
        <v>405.46012315000002</v>
      </c>
      <c r="M32" s="14" t="s">
        <v>180</v>
      </c>
      <c r="N32" s="13">
        <v>27160.754328385199</v>
      </c>
      <c r="O32" s="14" t="s">
        <v>180</v>
      </c>
      <c r="P32" s="13">
        <v>8624.4869999999992</v>
      </c>
      <c r="Q32" s="14" t="s">
        <v>159</v>
      </c>
      <c r="R32" s="13">
        <v>197979.34062154201</v>
      </c>
      <c r="S32" s="14" t="s">
        <v>180</v>
      </c>
    </row>
    <row r="34" spans="1:2" x14ac:dyDescent="0.2">
      <c r="A34" s="16" t="s">
        <v>202</v>
      </c>
      <c r="B34" s="16" t="s">
        <v>203</v>
      </c>
    </row>
    <row r="37" spans="1:2" x14ac:dyDescent="0.2">
      <c r="B37" s="16" t="s">
        <v>208</v>
      </c>
    </row>
    <row r="40" spans="1:2" x14ac:dyDescent="0.2">
      <c r="A40" s="17" t="str">
        <f>HYPERLINK("#'TOTAL 1'!A2", "&lt;&lt;&lt; Previous table")</f>
        <v>&lt;&lt;&lt; Previous table</v>
      </c>
    </row>
    <row r="41" spans="1:2" x14ac:dyDescent="0.2">
      <c r="A41" s="17" t="str">
        <f>HYPERLINK("#'TOTAL 3'!A2", "&gt;&gt;&gt; Next table")</f>
        <v>&gt;&gt;&gt; Next table</v>
      </c>
    </row>
  </sheetData>
  <mergeCells count="12">
    <mergeCell ref="A2:S2"/>
    <mergeCell ref="A3:S3"/>
    <mergeCell ref="A6:S6"/>
    <mergeCell ref="B5:C5"/>
    <mergeCell ref="D5:E5"/>
    <mergeCell ref="F5:G5"/>
    <mergeCell ref="H5:I5"/>
    <mergeCell ref="J5:K5"/>
    <mergeCell ref="L5:M5"/>
    <mergeCell ref="N5:O5"/>
    <mergeCell ref="P5:Q5"/>
    <mergeCell ref="R5:S5"/>
  </mergeCells>
  <pageMargins left="0.7" right="0.7" top="0.75" bottom="0.75" header="0.3" footer="0.3"/>
  <pageSetup paperSize="9" orientation="portrait" horizontalDpi="300" verticalDpi="300"/>
</worksheet>
</file>

<file path=xl/worksheets/sheet1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C00-000000000000}">
  <dimension ref="A1:S41"/>
  <sheetViews>
    <sheetView workbookViewId="0"/>
  </sheetViews>
  <sheetFormatPr defaultColWidth="11.42578125" defaultRowHeight="12.75" x14ac:dyDescent="0.2"/>
  <cols>
    <col min="1" max="2" width="12.7109375" customWidth="1"/>
    <col min="3" max="3" width="4.42578125" customWidth="1"/>
    <col min="4" max="4" width="12.7109375" customWidth="1"/>
    <col min="5" max="5" width="4.42578125" customWidth="1"/>
    <col min="6" max="6" width="12.7109375" customWidth="1"/>
    <col min="7" max="7" width="4.42578125" customWidth="1"/>
    <col min="8" max="8" width="12.7109375" customWidth="1"/>
    <col min="9" max="9" width="4.42578125" customWidth="1"/>
    <col min="10" max="10" width="12.7109375" customWidth="1"/>
    <col min="11" max="11" width="4.42578125" customWidth="1"/>
    <col min="12" max="12" width="12.7109375" customWidth="1"/>
    <col min="13" max="13" width="4.42578125" customWidth="1"/>
    <col min="14" max="14" width="12.7109375" customWidth="1"/>
    <col min="15" max="15" width="4.42578125" customWidth="1"/>
    <col min="16" max="16" width="12.7109375" customWidth="1"/>
    <col min="17" max="17" width="4.42578125" customWidth="1"/>
    <col min="18" max="18" width="12.7109375" customWidth="1"/>
    <col min="19" max="19" width="4.42578125" customWidth="1"/>
  </cols>
  <sheetData>
    <row r="1" spans="1:19" x14ac:dyDescent="0.2">
      <c r="A1" s="8" t="str">
        <f>HYPERLINK("#'INDEX'!B128", "Link to index")</f>
        <v>Link to index</v>
      </c>
    </row>
    <row r="2" spans="1:19" ht="15.75" customHeight="1" x14ac:dyDescent="0.2">
      <c r="A2" s="25" t="s">
        <v>462</v>
      </c>
      <c r="B2" s="24"/>
      <c r="C2" s="24"/>
      <c r="D2" s="24"/>
      <c r="E2" s="24"/>
      <c r="F2" s="24"/>
      <c r="G2" s="24"/>
      <c r="H2" s="24"/>
      <c r="I2" s="24"/>
      <c r="J2" s="24"/>
      <c r="K2" s="24"/>
      <c r="L2" s="24"/>
      <c r="M2" s="24"/>
      <c r="N2" s="24"/>
      <c r="O2" s="24"/>
      <c r="P2" s="24"/>
      <c r="Q2" s="24"/>
      <c r="R2" s="24"/>
      <c r="S2" s="24"/>
    </row>
    <row r="3" spans="1:19" ht="15.75" customHeight="1" x14ac:dyDescent="0.2">
      <c r="A3" s="25" t="s">
        <v>146</v>
      </c>
      <c r="B3" s="24"/>
      <c r="C3" s="24"/>
      <c r="D3" s="24"/>
      <c r="E3" s="24"/>
      <c r="F3" s="24"/>
      <c r="G3" s="24"/>
      <c r="H3" s="24"/>
      <c r="I3" s="24"/>
      <c r="J3" s="24"/>
      <c r="K3" s="24"/>
      <c r="L3" s="24"/>
      <c r="M3" s="24"/>
      <c r="N3" s="24"/>
      <c r="O3" s="24"/>
      <c r="P3" s="24"/>
      <c r="Q3" s="24"/>
      <c r="R3" s="24"/>
      <c r="S3" s="24"/>
    </row>
    <row r="4" spans="1:19" ht="15.75" customHeight="1" x14ac:dyDescent="0.2"/>
    <row r="5" spans="1:19" ht="55.5" customHeight="1" x14ac:dyDescent="0.2">
      <c r="A5" s="11" t="s">
        <v>159</v>
      </c>
      <c r="B5" s="27" t="s">
        <v>160</v>
      </c>
      <c r="C5" s="27" t="s">
        <v>159</v>
      </c>
      <c r="D5" s="27" t="s">
        <v>161</v>
      </c>
      <c r="E5" s="27" t="s">
        <v>159</v>
      </c>
      <c r="F5" s="27" t="s">
        <v>162</v>
      </c>
      <c r="G5" s="27" t="s">
        <v>159</v>
      </c>
      <c r="H5" s="27" t="s">
        <v>163</v>
      </c>
      <c r="I5" s="27" t="s">
        <v>159</v>
      </c>
      <c r="J5" s="27" t="s">
        <v>164</v>
      </c>
      <c r="K5" s="27" t="s">
        <v>159</v>
      </c>
      <c r="L5" s="27" t="s">
        <v>165</v>
      </c>
      <c r="M5" s="27" t="s">
        <v>159</v>
      </c>
      <c r="N5" s="27" t="s">
        <v>166</v>
      </c>
      <c r="O5" s="27" t="s">
        <v>159</v>
      </c>
      <c r="P5" s="27" t="s">
        <v>167</v>
      </c>
      <c r="Q5" s="27" t="s">
        <v>159</v>
      </c>
      <c r="R5" s="27" t="s">
        <v>168</v>
      </c>
      <c r="S5" s="27" t="s">
        <v>159</v>
      </c>
    </row>
    <row r="6" spans="1:19" x14ac:dyDescent="0.2">
      <c r="A6" s="26" t="s">
        <v>212</v>
      </c>
      <c r="B6" s="26"/>
      <c r="C6" s="26"/>
      <c r="D6" s="26"/>
      <c r="E6" s="26"/>
      <c r="F6" s="26"/>
      <c r="G6" s="26"/>
      <c r="H6" s="26"/>
      <c r="I6" s="26"/>
      <c r="J6" s="26"/>
      <c r="K6" s="26"/>
      <c r="L6" s="26"/>
      <c r="M6" s="26"/>
      <c r="N6" s="26"/>
      <c r="O6" s="26"/>
      <c r="P6" s="26"/>
      <c r="Q6" s="26"/>
      <c r="R6" s="26"/>
      <c r="S6" s="26"/>
    </row>
    <row r="7" spans="1:19" x14ac:dyDescent="0.2">
      <c r="A7" s="12" t="s">
        <v>170</v>
      </c>
      <c r="B7" s="18">
        <v>6654.9036500685397</v>
      </c>
      <c r="C7" s="10" t="s">
        <v>159</v>
      </c>
      <c r="D7" s="18">
        <v>6967.7291623262299</v>
      </c>
      <c r="E7" s="10" t="s">
        <v>159</v>
      </c>
      <c r="F7" s="18">
        <v>6816.95370199224</v>
      </c>
      <c r="G7" s="10" t="s">
        <v>159</v>
      </c>
      <c r="H7" s="18">
        <v>3366.5736932298</v>
      </c>
      <c r="I7" s="10" t="s">
        <v>180</v>
      </c>
      <c r="J7" s="18">
        <v>3534.60985548602</v>
      </c>
      <c r="K7" s="10" t="s">
        <v>180</v>
      </c>
      <c r="L7" s="18">
        <v>3790.5234326137102</v>
      </c>
      <c r="M7" s="10" t="s">
        <v>159</v>
      </c>
      <c r="N7" s="18">
        <v>6295.1729942291204</v>
      </c>
      <c r="O7" s="10" t="s">
        <v>159</v>
      </c>
      <c r="P7" s="18">
        <v>2670.65712031564</v>
      </c>
      <c r="Q7" s="10" t="s">
        <v>159</v>
      </c>
      <c r="R7" s="18">
        <v>5373.7576473534</v>
      </c>
      <c r="S7" s="10" t="s">
        <v>180</v>
      </c>
    </row>
    <row r="8" spans="1:19" x14ac:dyDescent="0.2">
      <c r="A8" s="12" t="s">
        <v>171</v>
      </c>
      <c r="B8" s="18">
        <v>6536.1724883077704</v>
      </c>
      <c r="C8" s="10" t="s">
        <v>159</v>
      </c>
      <c r="D8" s="18">
        <v>7326.9162341526799</v>
      </c>
      <c r="E8" s="10" t="s">
        <v>159</v>
      </c>
      <c r="F8" s="18">
        <v>6825.3377167697599</v>
      </c>
      <c r="G8" s="10" t="s">
        <v>159</v>
      </c>
      <c r="H8" s="18">
        <v>3632.96979626437</v>
      </c>
      <c r="I8" s="10" t="s">
        <v>180</v>
      </c>
      <c r="J8" s="18">
        <v>3822.6553881421401</v>
      </c>
      <c r="K8" s="10" t="s">
        <v>180</v>
      </c>
      <c r="L8" s="18">
        <v>3993.4200260264402</v>
      </c>
      <c r="M8" s="10" t="s">
        <v>159</v>
      </c>
      <c r="N8" s="18">
        <v>7616.3908003042598</v>
      </c>
      <c r="O8" s="10" t="s">
        <v>180</v>
      </c>
      <c r="P8" s="18">
        <v>2411.5817066152199</v>
      </c>
      <c r="Q8" s="10" t="s">
        <v>159</v>
      </c>
      <c r="R8" s="18">
        <v>5873.7242355631597</v>
      </c>
      <c r="S8" s="10" t="s">
        <v>180</v>
      </c>
    </row>
    <row r="9" spans="1:19" x14ac:dyDescent="0.2">
      <c r="A9" s="12" t="s">
        <v>172</v>
      </c>
      <c r="B9" s="18">
        <v>6918.1817786494203</v>
      </c>
      <c r="C9" s="10" t="s">
        <v>159</v>
      </c>
      <c r="D9" s="18">
        <v>8315.3050325551594</v>
      </c>
      <c r="E9" s="10" t="s">
        <v>159</v>
      </c>
      <c r="F9" s="18">
        <v>7894.3590288961104</v>
      </c>
      <c r="G9" s="10" t="s">
        <v>159</v>
      </c>
      <c r="H9" s="18">
        <v>4529.5169537818601</v>
      </c>
      <c r="I9" s="10" t="s">
        <v>180</v>
      </c>
      <c r="J9" s="18">
        <v>4123.4522958668304</v>
      </c>
      <c r="K9" s="10" t="s">
        <v>180</v>
      </c>
      <c r="L9" s="18">
        <v>4390.5217771953903</v>
      </c>
      <c r="M9" s="10" t="s">
        <v>159</v>
      </c>
      <c r="N9" s="18">
        <v>10099.7472048202</v>
      </c>
      <c r="O9" s="10" t="s">
        <v>180</v>
      </c>
      <c r="P9" s="18">
        <v>2370.4267420051101</v>
      </c>
      <c r="Q9" s="10" t="s">
        <v>159</v>
      </c>
      <c r="R9" s="18">
        <v>7036.0063309385696</v>
      </c>
      <c r="S9" s="10" t="s">
        <v>180</v>
      </c>
    </row>
    <row r="10" spans="1:19" x14ac:dyDescent="0.2">
      <c r="A10" s="12" t="s">
        <v>173</v>
      </c>
      <c r="B10" s="18">
        <v>7738.30565077152</v>
      </c>
      <c r="C10" s="10" t="s">
        <v>159</v>
      </c>
      <c r="D10" s="18">
        <v>9102.5176678517601</v>
      </c>
      <c r="E10" s="10" t="s">
        <v>159</v>
      </c>
      <c r="F10" s="18">
        <v>8912.8730489035206</v>
      </c>
      <c r="G10" s="10" t="s">
        <v>159</v>
      </c>
      <c r="H10" s="18">
        <v>5227.8375365254697</v>
      </c>
      <c r="I10" s="10" t="s">
        <v>180</v>
      </c>
      <c r="J10" s="18">
        <v>4513.0690954435204</v>
      </c>
      <c r="K10" s="10" t="s">
        <v>180</v>
      </c>
      <c r="L10" s="18">
        <v>4907.4340650866297</v>
      </c>
      <c r="M10" s="10" t="s">
        <v>159</v>
      </c>
      <c r="N10" s="18">
        <v>9591.7160634533593</v>
      </c>
      <c r="O10" s="10" t="s">
        <v>180</v>
      </c>
      <c r="P10" s="18">
        <v>2132.2853817816099</v>
      </c>
      <c r="Q10" s="10" t="s">
        <v>159</v>
      </c>
      <c r="R10" s="18">
        <v>7344.6634993298403</v>
      </c>
      <c r="S10" s="10" t="s">
        <v>180</v>
      </c>
    </row>
    <row r="11" spans="1:19" x14ac:dyDescent="0.2">
      <c r="A11" s="12" t="s">
        <v>174</v>
      </c>
      <c r="B11" s="18">
        <v>8543.9704761318299</v>
      </c>
      <c r="C11" s="10" t="s">
        <v>180</v>
      </c>
      <c r="D11" s="18">
        <v>9894.7803821835296</v>
      </c>
      <c r="E11" s="10" t="s">
        <v>159</v>
      </c>
      <c r="F11" s="18">
        <v>10576.479042265601</v>
      </c>
      <c r="G11" s="10" t="s">
        <v>159</v>
      </c>
      <c r="H11" s="18">
        <v>5800.1120419529698</v>
      </c>
      <c r="I11" s="10" t="s">
        <v>180</v>
      </c>
      <c r="J11" s="18">
        <v>4830.7397452132</v>
      </c>
      <c r="K11" s="10" t="s">
        <v>180</v>
      </c>
      <c r="L11" s="18">
        <v>5307.0429495063399</v>
      </c>
      <c r="M11" s="10" t="s">
        <v>159</v>
      </c>
      <c r="N11" s="18">
        <v>10434.567201289001</v>
      </c>
      <c r="O11" s="10" t="s">
        <v>180</v>
      </c>
      <c r="P11" s="18">
        <v>2123.4293605376301</v>
      </c>
      <c r="Q11" s="10" t="s">
        <v>159</v>
      </c>
      <c r="R11" s="18">
        <v>7990.5320570530002</v>
      </c>
      <c r="S11" s="10" t="s">
        <v>180</v>
      </c>
    </row>
    <row r="12" spans="1:19" x14ac:dyDescent="0.2">
      <c r="A12" s="12" t="s">
        <v>175</v>
      </c>
      <c r="B12" s="18">
        <v>9637.4266074304305</v>
      </c>
      <c r="C12" s="10" t="s">
        <v>180</v>
      </c>
      <c r="D12" s="18">
        <v>9849.7711012823802</v>
      </c>
      <c r="E12" s="10" t="s">
        <v>180</v>
      </c>
      <c r="F12" s="18">
        <v>13665.834803436501</v>
      </c>
      <c r="G12" s="10" t="s">
        <v>159</v>
      </c>
      <c r="H12" s="18">
        <v>6041.6401684582797</v>
      </c>
      <c r="I12" s="10" t="s">
        <v>180</v>
      </c>
      <c r="J12" s="18">
        <v>5308.3781964273703</v>
      </c>
      <c r="K12" s="10" t="s">
        <v>180</v>
      </c>
      <c r="L12" s="18">
        <v>5937.0741210198103</v>
      </c>
      <c r="M12" s="10" t="s">
        <v>159</v>
      </c>
      <c r="N12" s="18">
        <v>10685.4412393039</v>
      </c>
      <c r="O12" s="10" t="s">
        <v>180</v>
      </c>
      <c r="P12" s="18">
        <v>2080.11334775773</v>
      </c>
      <c r="Q12" s="10" t="s">
        <v>159</v>
      </c>
      <c r="R12" s="18">
        <v>8178.2012505349103</v>
      </c>
      <c r="S12" s="10" t="s">
        <v>180</v>
      </c>
    </row>
    <row r="13" spans="1:19" x14ac:dyDescent="0.2">
      <c r="A13" s="12" t="s">
        <v>176</v>
      </c>
      <c r="B13" s="18">
        <v>10814.9077918316</v>
      </c>
      <c r="C13" s="10" t="s">
        <v>180</v>
      </c>
      <c r="D13" s="18">
        <v>10512.0729499478</v>
      </c>
      <c r="E13" s="10" t="s">
        <v>180</v>
      </c>
      <c r="F13" s="18">
        <v>18047.928633964701</v>
      </c>
      <c r="G13" s="10" t="s">
        <v>180</v>
      </c>
      <c r="H13" s="18">
        <v>6229.8707417376199</v>
      </c>
      <c r="I13" s="10" t="s">
        <v>180</v>
      </c>
      <c r="J13" s="18">
        <v>5837.4699129670698</v>
      </c>
      <c r="K13" s="10" t="s">
        <v>180</v>
      </c>
      <c r="L13" s="18">
        <v>6105.4430197540596</v>
      </c>
      <c r="M13" s="10" t="s">
        <v>180</v>
      </c>
      <c r="N13" s="18">
        <v>10514.3267232658</v>
      </c>
      <c r="O13" s="10" t="s">
        <v>180</v>
      </c>
      <c r="P13" s="18">
        <v>2086.2028404528801</v>
      </c>
      <c r="Q13" s="10" t="s">
        <v>159</v>
      </c>
      <c r="R13" s="18">
        <v>8499.4460158032598</v>
      </c>
      <c r="S13" s="10" t="s">
        <v>180</v>
      </c>
    </row>
    <row r="14" spans="1:19" x14ac:dyDescent="0.2">
      <c r="A14" s="12" t="s">
        <v>177</v>
      </c>
      <c r="B14" s="18">
        <v>11725.3862616192</v>
      </c>
      <c r="C14" s="10" t="s">
        <v>180</v>
      </c>
      <c r="D14" s="18">
        <v>10898.6651777679</v>
      </c>
      <c r="E14" s="10" t="s">
        <v>180</v>
      </c>
      <c r="F14" s="18">
        <v>22336.522212559001</v>
      </c>
      <c r="G14" s="10" t="s">
        <v>180</v>
      </c>
      <c r="H14" s="18">
        <v>6676.44723065785</v>
      </c>
      <c r="I14" s="10" t="s">
        <v>180</v>
      </c>
      <c r="J14" s="18">
        <v>6344.1433006582201</v>
      </c>
      <c r="K14" s="10" t="s">
        <v>180</v>
      </c>
      <c r="L14" s="18">
        <v>6433.1337436888998</v>
      </c>
      <c r="M14" s="10" t="s">
        <v>180</v>
      </c>
      <c r="N14" s="18">
        <v>9815.7326119113095</v>
      </c>
      <c r="O14" s="10" t="s">
        <v>180</v>
      </c>
      <c r="P14" s="18">
        <v>2001.7834090004001</v>
      </c>
      <c r="Q14" s="10" t="s">
        <v>159</v>
      </c>
      <c r="R14" s="18">
        <v>8625.3088308166407</v>
      </c>
      <c r="S14" s="10" t="s">
        <v>180</v>
      </c>
    </row>
    <row r="15" spans="1:19" x14ac:dyDescent="0.2">
      <c r="A15" s="12" t="s">
        <v>181</v>
      </c>
      <c r="B15" s="18">
        <v>10652.3185497987</v>
      </c>
      <c r="C15" s="10" t="s">
        <v>180</v>
      </c>
      <c r="D15" s="18">
        <v>11396.671481683999</v>
      </c>
      <c r="E15" s="10" t="s">
        <v>180</v>
      </c>
      <c r="F15" s="18">
        <v>24233.238246170102</v>
      </c>
      <c r="G15" s="10" t="s">
        <v>180</v>
      </c>
      <c r="H15" s="18">
        <v>7399.8473786356499</v>
      </c>
      <c r="I15" s="10" t="s">
        <v>180</v>
      </c>
      <c r="J15" s="18">
        <v>6941.0046362347102</v>
      </c>
      <c r="K15" s="10" t="s">
        <v>180</v>
      </c>
      <c r="L15" s="18">
        <v>6729.6419809715899</v>
      </c>
      <c r="M15" s="10" t="s">
        <v>180</v>
      </c>
      <c r="N15" s="18">
        <v>9580.6836615603697</v>
      </c>
      <c r="O15" s="10" t="s">
        <v>180</v>
      </c>
      <c r="P15" s="18">
        <v>2138.9522379141499</v>
      </c>
      <c r="Q15" s="10" t="s">
        <v>159</v>
      </c>
      <c r="R15" s="18">
        <v>8925.7202593403799</v>
      </c>
      <c r="S15" s="10" t="s">
        <v>180</v>
      </c>
    </row>
    <row r="16" spans="1:19" x14ac:dyDescent="0.2">
      <c r="A16" s="12" t="s">
        <v>182</v>
      </c>
      <c r="B16" s="18">
        <v>10339.613161528199</v>
      </c>
      <c r="C16" s="10" t="s">
        <v>180</v>
      </c>
      <c r="D16" s="18">
        <v>12048.197928882701</v>
      </c>
      <c r="E16" s="10" t="s">
        <v>180</v>
      </c>
      <c r="F16" s="18">
        <v>28111.013888888901</v>
      </c>
      <c r="G16" s="10" t="s">
        <v>180</v>
      </c>
      <c r="H16" s="18">
        <v>7966.8467365185297</v>
      </c>
      <c r="I16" s="10" t="s">
        <v>180</v>
      </c>
      <c r="J16" s="18">
        <v>7339.3846813460696</v>
      </c>
      <c r="K16" s="10" t="s">
        <v>180</v>
      </c>
      <c r="L16" s="18">
        <v>6959.9795241544198</v>
      </c>
      <c r="M16" s="10" t="s">
        <v>180</v>
      </c>
      <c r="N16" s="18">
        <v>9695.0443844197507</v>
      </c>
      <c r="O16" s="10" t="s">
        <v>180</v>
      </c>
      <c r="P16" s="18">
        <v>2283.4257576365699</v>
      </c>
      <c r="Q16" s="10" t="s">
        <v>159</v>
      </c>
      <c r="R16" s="18">
        <v>9351.1018267699401</v>
      </c>
      <c r="S16" s="10" t="s">
        <v>180</v>
      </c>
    </row>
    <row r="17" spans="1:19" x14ac:dyDescent="0.2">
      <c r="A17" s="12" t="s">
        <v>183</v>
      </c>
      <c r="B17" s="18">
        <v>10400.9313463571</v>
      </c>
      <c r="C17" s="10" t="s">
        <v>180</v>
      </c>
      <c r="D17" s="18">
        <v>12433.069517899001</v>
      </c>
      <c r="E17" s="10" t="s">
        <v>180</v>
      </c>
      <c r="F17" s="18">
        <v>30919.5455752122</v>
      </c>
      <c r="G17" s="10" t="s">
        <v>180</v>
      </c>
      <c r="H17" s="18">
        <v>8256.1403516111004</v>
      </c>
      <c r="I17" s="10" t="s">
        <v>180</v>
      </c>
      <c r="J17" s="18">
        <v>7508.7498171260104</v>
      </c>
      <c r="K17" s="10" t="s">
        <v>180</v>
      </c>
      <c r="L17" s="18">
        <v>6488.8099144118396</v>
      </c>
      <c r="M17" s="10" t="s">
        <v>180</v>
      </c>
      <c r="N17" s="18">
        <v>9760.38330882831</v>
      </c>
      <c r="O17" s="10" t="s">
        <v>180</v>
      </c>
      <c r="P17" s="18">
        <v>2433.9136785157002</v>
      </c>
      <c r="Q17" s="10" t="s">
        <v>159</v>
      </c>
      <c r="R17" s="18">
        <v>9585.0905811436005</v>
      </c>
      <c r="S17" s="10" t="s">
        <v>180</v>
      </c>
    </row>
    <row r="18" spans="1:19" x14ac:dyDescent="0.2">
      <c r="A18" s="12" t="s">
        <v>184</v>
      </c>
      <c r="B18" s="18">
        <v>9808.6371953492908</v>
      </c>
      <c r="C18" s="10" t="s">
        <v>180</v>
      </c>
      <c r="D18" s="18">
        <v>12971.427553257699</v>
      </c>
      <c r="E18" s="10" t="s">
        <v>180</v>
      </c>
      <c r="F18" s="18">
        <v>37164.513791475802</v>
      </c>
      <c r="G18" s="10" t="s">
        <v>180</v>
      </c>
      <c r="H18" s="18">
        <v>7852.85547544786</v>
      </c>
      <c r="I18" s="10" t="s">
        <v>180</v>
      </c>
      <c r="J18" s="18">
        <v>8050.53259715281</v>
      </c>
      <c r="K18" s="10" t="s">
        <v>180</v>
      </c>
      <c r="L18" s="18">
        <v>1246.49487126035</v>
      </c>
      <c r="M18" s="10" t="s">
        <v>180</v>
      </c>
      <c r="N18" s="18">
        <v>9910.7106172117401</v>
      </c>
      <c r="O18" s="10" t="s">
        <v>180</v>
      </c>
      <c r="P18" s="18">
        <v>2833.2257566726798</v>
      </c>
      <c r="Q18" s="10" t="s">
        <v>159</v>
      </c>
      <c r="R18" s="18">
        <v>9718.7844896674906</v>
      </c>
      <c r="S18" s="10" t="s">
        <v>180</v>
      </c>
    </row>
    <row r="19" spans="1:19" x14ac:dyDescent="0.2">
      <c r="A19" s="12" t="s">
        <v>185</v>
      </c>
      <c r="B19" s="18">
        <v>9555.35345709992</v>
      </c>
      <c r="C19" s="10" t="s">
        <v>180</v>
      </c>
      <c r="D19" s="18">
        <v>11792.4154342044</v>
      </c>
      <c r="E19" s="10" t="s">
        <v>180</v>
      </c>
      <c r="F19" s="18">
        <v>40205.191206119598</v>
      </c>
      <c r="G19" s="10" t="s">
        <v>180</v>
      </c>
      <c r="H19" s="18">
        <v>8327.7795143669191</v>
      </c>
      <c r="I19" s="10" t="s">
        <v>180</v>
      </c>
      <c r="J19" s="18">
        <v>7726.6888789565601</v>
      </c>
      <c r="K19" s="10" t="s">
        <v>180</v>
      </c>
      <c r="L19" s="18">
        <v>1535.3278200393199</v>
      </c>
      <c r="M19" s="10" t="s">
        <v>180</v>
      </c>
      <c r="N19" s="18">
        <v>10101.391407331699</v>
      </c>
      <c r="O19" s="10" t="s">
        <v>180</v>
      </c>
      <c r="P19" s="18">
        <v>2901.3189630687302</v>
      </c>
      <c r="Q19" s="10" t="s">
        <v>159</v>
      </c>
      <c r="R19" s="18">
        <v>9478.7270702704809</v>
      </c>
      <c r="S19" s="10" t="s">
        <v>180</v>
      </c>
    </row>
    <row r="20" spans="1:19" x14ac:dyDescent="0.2">
      <c r="A20" s="12" t="s">
        <v>187</v>
      </c>
      <c r="B20" s="18">
        <v>9209.8195459495892</v>
      </c>
      <c r="C20" s="10" t="s">
        <v>180</v>
      </c>
      <c r="D20" s="18">
        <v>12149.9880409651</v>
      </c>
      <c r="E20" s="10" t="s">
        <v>180</v>
      </c>
      <c r="F20" s="18">
        <v>42895.829578589997</v>
      </c>
      <c r="G20" s="10" t="s">
        <v>180</v>
      </c>
      <c r="H20" s="18">
        <v>8649.6115900226196</v>
      </c>
      <c r="I20" s="10" t="s">
        <v>180</v>
      </c>
      <c r="J20" s="18">
        <v>7769.4217034661897</v>
      </c>
      <c r="K20" s="10" t="s">
        <v>180</v>
      </c>
      <c r="L20" s="18">
        <v>2157.7567055845402</v>
      </c>
      <c r="M20" s="10" t="s">
        <v>180</v>
      </c>
      <c r="N20" s="18">
        <v>10388.052778752501</v>
      </c>
      <c r="O20" s="10" t="s">
        <v>180</v>
      </c>
      <c r="P20" s="18">
        <v>3039.3626777881</v>
      </c>
      <c r="Q20" s="10" t="s">
        <v>159</v>
      </c>
      <c r="R20" s="18">
        <v>9777.6183190486408</v>
      </c>
      <c r="S20" s="10" t="s">
        <v>180</v>
      </c>
    </row>
    <row r="21" spans="1:19" x14ac:dyDescent="0.2">
      <c r="A21" s="12" t="s">
        <v>188</v>
      </c>
      <c r="B21" s="18">
        <v>9025.3565797050505</v>
      </c>
      <c r="C21" s="10" t="s">
        <v>180</v>
      </c>
      <c r="D21" s="18">
        <v>11954.540094522899</v>
      </c>
      <c r="E21" s="10" t="s">
        <v>180</v>
      </c>
      <c r="F21" s="18">
        <v>43880.1308052975</v>
      </c>
      <c r="G21" s="10" t="s">
        <v>180</v>
      </c>
      <c r="H21" s="18">
        <v>8254.2183039305401</v>
      </c>
      <c r="I21" s="10" t="s">
        <v>180</v>
      </c>
      <c r="J21" s="18">
        <v>7544.9695702952004</v>
      </c>
      <c r="K21" s="10" t="s">
        <v>180</v>
      </c>
      <c r="L21" s="18">
        <v>2184.06678479328</v>
      </c>
      <c r="M21" s="10" t="s">
        <v>180</v>
      </c>
      <c r="N21" s="18">
        <v>10108.2928008951</v>
      </c>
      <c r="O21" s="10" t="s">
        <v>180</v>
      </c>
      <c r="P21" s="18">
        <v>2892.5054802371301</v>
      </c>
      <c r="Q21" s="10" t="s">
        <v>159</v>
      </c>
      <c r="R21" s="18">
        <v>9536.3701244328604</v>
      </c>
      <c r="S21" s="10" t="s">
        <v>180</v>
      </c>
    </row>
    <row r="22" spans="1:19" x14ac:dyDescent="0.2">
      <c r="A22" s="12" t="s">
        <v>189</v>
      </c>
      <c r="B22" s="18">
        <v>9244.5502041533091</v>
      </c>
      <c r="C22" s="10" t="s">
        <v>180</v>
      </c>
      <c r="D22" s="18">
        <v>12641.924233842699</v>
      </c>
      <c r="E22" s="10" t="s">
        <v>180</v>
      </c>
      <c r="F22" s="18">
        <v>44427.239081663603</v>
      </c>
      <c r="G22" s="10" t="s">
        <v>180</v>
      </c>
      <c r="H22" s="18">
        <v>8479.2958256680304</v>
      </c>
      <c r="I22" s="10" t="s">
        <v>180</v>
      </c>
      <c r="J22" s="18">
        <v>7649.7284160983199</v>
      </c>
      <c r="K22" s="10" t="s">
        <v>180</v>
      </c>
      <c r="L22" s="18">
        <v>2664.8483068272399</v>
      </c>
      <c r="M22" s="10" t="s">
        <v>180</v>
      </c>
      <c r="N22" s="18">
        <v>10301.835696615701</v>
      </c>
      <c r="O22" s="10" t="s">
        <v>180</v>
      </c>
      <c r="P22" s="18">
        <v>2908.5142968241698</v>
      </c>
      <c r="Q22" s="10" t="s">
        <v>159</v>
      </c>
      <c r="R22" s="18">
        <v>9872.5761570235809</v>
      </c>
      <c r="S22" s="10" t="s">
        <v>180</v>
      </c>
    </row>
    <row r="23" spans="1:19" x14ac:dyDescent="0.2">
      <c r="A23" s="12" t="s">
        <v>190</v>
      </c>
      <c r="B23" s="18">
        <v>8755.0200250721791</v>
      </c>
      <c r="C23" s="10" t="s">
        <v>180</v>
      </c>
      <c r="D23" s="18">
        <v>13124.6860116229</v>
      </c>
      <c r="E23" s="10" t="s">
        <v>180</v>
      </c>
      <c r="F23" s="18">
        <v>44965.4642771609</v>
      </c>
      <c r="G23" s="10" t="s">
        <v>180</v>
      </c>
      <c r="H23" s="18">
        <v>8716.2917283006991</v>
      </c>
      <c r="I23" s="10" t="s">
        <v>180</v>
      </c>
      <c r="J23" s="18">
        <v>7592.0879256798398</v>
      </c>
      <c r="K23" s="10" t="s">
        <v>180</v>
      </c>
      <c r="L23" s="18">
        <v>2605.4249145722501</v>
      </c>
      <c r="M23" s="10" t="s">
        <v>180</v>
      </c>
      <c r="N23" s="18">
        <v>10283.765788721999</v>
      </c>
      <c r="O23" s="10" t="s">
        <v>180</v>
      </c>
      <c r="P23" s="18">
        <v>3195.67678331872</v>
      </c>
      <c r="Q23" s="10" t="s">
        <v>159</v>
      </c>
      <c r="R23" s="18">
        <v>10081.1112719066</v>
      </c>
      <c r="S23" s="10" t="s">
        <v>180</v>
      </c>
    </row>
    <row r="24" spans="1:19" x14ac:dyDescent="0.2">
      <c r="A24" s="12" t="s">
        <v>191</v>
      </c>
      <c r="B24" s="18">
        <v>8594.4678856071296</v>
      </c>
      <c r="C24" s="10" t="s">
        <v>180</v>
      </c>
      <c r="D24" s="18">
        <v>13224.3322055717</v>
      </c>
      <c r="E24" s="10" t="s">
        <v>180</v>
      </c>
      <c r="F24" s="18">
        <v>51841.275372683202</v>
      </c>
      <c r="G24" s="10" t="s">
        <v>180</v>
      </c>
      <c r="H24" s="18">
        <v>8739.9528623717597</v>
      </c>
      <c r="I24" s="10" t="s">
        <v>180</v>
      </c>
      <c r="J24" s="18">
        <v>7392.5759865337895</v>
      </c>
      <c r="K24" s="10" t="s">
        <v>180</v>
      </c>
      <c r="L24" s="18">
        <v>846.68320003827</v>
      </c>
      <c r="M24" s="10" t="s">
        <v>180</v>
      </c>
      <c r="N24" s="18">
        <v>9697.3400975208497</v>
      </c>
      <c r="O24" s="10" t="s">
        <v>180</v>
      </c>
      <c r="P24" s="18">
        <v>3163.9821881808198</v>
      </c>
      <c r="Q24" s="10" t="s">
        <v>159</v>
      </c>
      <c r="R24" s="18">
        <v>9973.6556692317208</v>
      </c>
      <c r="S24" s="10" t="s">
        <v>180</v>
      </c>
    </row>
    <row r="25" spans="1:19" x14ac:dyDescent="0.2">
      <c r="A25" s="12" t="s">
        <v>192</v>
      </c>
      <c r="B25" s="18">
        <v>8299.1546712388808</v>
      </c>
      <c r="C25" s="10" t="s">
        <v>180</v>
      </c>
      <c r="D25" s="18">
        <v>13543.4236391015</v>
      </c>
      <c r="E25" s="10" t="s">
        <v>180</v>
      </c>
      <c r="F25" s="18">
        <v>58778.654229790103</v>
      </c>
      <c r="G25" s="10" t="s">
        <v>180</v>
      </c>
      <c r="H25" s="18">
        <v>8720.0091183837503</v>
      </c>
      <c r="I25" s="10" t="s">
        <v>180</v>
      </c>
      <c r="J25" s="18">
        <v>7158.2863029023702</v>
      </c>
      <c r="K25" s="10" t="s">
        <v>180</v>
      </c>
      <c r="L25" s="18">
        <v>1066.80367264909</v>
      </c>
      <c r="M25" s="10" t="s">
        <v>180</v>
      </c>
      <c r="N25" s="18">
        <v>9676.1679054861397</v>
      </c>
      <c r="O25" s="10" t="s">
        <v>180</v>
      </c>
      <c r="P25" s="18">
        <v>3390.22607562552</v>
      </c>
      <c r="Q25" s="10" t="s">
        <v>159</v>
      </c>
      <c r="R25" s="18">
        <v>10143.901373533001</v>
      </c>
      <c r="S25" s="10" t="s">
        <v>180</v>
      </c>
    </row>
    <row r="26" spans="1:19" x14ac:dyDescent="0.2">
      <c r="A26" s="12" t="s">
        <v>193</v>
      </c>
      <c r="B26" s="18">
        <v>7638.3810215824496</v>
      </c>
      <c r="C26" s="10" t="s">
        <v>180</v>
      </c>
      <c r="D26" s="18">
        <v>14223.699919428</v>
      </c>
      <c r="E26" s="10" t="s">
        <v>180</v>
      </c>
      <c r="F26" s="18">
        <v>65276.518160593798</v>
      </c>
      <c r="G26" s="10" t="s">
        <v>180</v>
      </c>
      <c r="H26" s="18">
        <v>9207.2962260096792</v>
      </c>
      <c r="I26" s="10" t="s">
        <v>180</v>
      </c>
      <c r="J26" s="18">
        <v>6937.0888783029104</v>
      </c>
      <c r="K26" s="10" t="s">
        <v>180</v>
      </c>
      <c r="L26" s="18">
        <v>1183.7804501235901</v>
      </c>
      <c r="M26" s="10" t="s">
        <v>180</v>
      </c>
      <c r="N26" s="18">
        <v>10107.2930366118</v>
      </c>
      <c r="O26" s="10" t="s">
        <v>180</v>
      </c>
      <c r="P26" s="18">
        <v>3456.35909712389</v>
      </c>
      <c r="Q26" s="10" t="s">
        <v>159</v>
      </c>
      <c r="R26" s="18">
        <v>10617.9102137931</v>
      </c>
      <c r="S26" s="10" t="s">
        <v>180</v>
      </c>
    </row>
    <row r="27" spans="1:19" x14ac:dyDescent="0.2">
      <c r="A27" s="12" t="s">
        <v>195</v>
      </c>
      <c r="B27" s="18">
        <v>7607.8742259321398</v>
      </c>
      <c r="C27" s="10" t="s">
        <v>180</v>
      </c>
      <c r="D27" s="18">
        <v>14872.2280853338</v>
      </c>
      <c r="E27" s="10" t="s">
        <v>180</v>
      </c>
      <c r="F27" s="18">
        <v>81953.058678294503</v>
      </c>
      <c r="G27" s="10" t="s">
        <v>180</v>
      </c>
      <c r="H27" s="18">
        <v>9558.0993149568094</v>
      </c>
      <c r="I27" s="10" t="s">
        <v>180</v>
      </c>
      <c r="J27" s="18">
        <v>6865.95798647024</v>
      </c>
      <c r="K27" s="10" t="s">
        <v>180</v>
      </c>
      <c r="L27" s="18">
        <v>1361.77564433612</v>
      </c>
      <c r="M27" s="10" t="s">
        <v>180</v>
      </c>
      <c r="N27" s="18">
        <v>10273.207155624499</v>
      </c>
      <c r="O27" s="10" t="s">
        <v>180</v>
      </c>
      <c r="P27" s="18">
        <v>3782.08724635</v>
      </c>
      <c r="Q27" s="10" t="s">
        <v>159</v>
      </c>
      <c r="R27" s="18">
        <v>11138.5221336788</v>
      </c>
      <c r="S27" s="10" t="s">
        <v>180</v>
      </c>
    </row>
    <row r="28" spans="1:19" x14ac:dyDescent="0.2">
      <c r="A28" s="12" t="s">
        <v>196</v>
      </c>
      <c r="B28" s="18">
        <v>7656.1120585874796</v>
      </c>
      <c r="C28" s="10" t="s">
        <v>180</v>
      </c>
      <c r="D28" s="18">
        <v>14824.9199291819</v>
      </c>
      <c r="E28" s="10" t="s">
        <v>180</v>
      </c>
      <c r="F28" s="18">
        <v>99711.111897212701</v>
      </c>
      <c r="G28" s="10" t="s">
        <v>180</v>
      </c>
      <c r="H28" s="18">
        <v>9600.1897374085293</v>
      </c>
      <c r="I28" s="10" t="s">
        <v>180</v>
      </c>
      <c r="J28" s="18">
        <v>6460.2759788698304</v>
      </c>
      <c r="K28" s="10" t="s">
        <v>180</v>
      </c>
      <c r="L28" s="18">
        <v>1294.46162530263</v>
      </c>
      <c r="M28" s="10" t="s">
        <v>180</v>
      </c>
      <c r="N28" s="18">
        <v>9521.5130773900892</v>
      </c>
      <c r="O28" s="10" t="s">
        <v>180</v>
      </c>
      <c r="P28" s="18">
        <v>3258.5533684675302</v>
      </c>
      <c r="Q28" s="10" t="s">
        <v>159</v>
      </c>
      <c r="R28" s="18">
        <v>11025.664291081601</v>
      </c>
      <c r="S28" s="10" t="s">
        <v>180</v>
      </c>
    </row>
    <row r="29" spans="1:19" x14ac:dyDescent="0.2">
      <c r="A29" s="12" t="s">
        <v>198</v>
      </c>
      <c r="B29" s="18">
        <v>7351.5536354645101</v>
      </c>
      <c r="C29" s="10" t="s">
        <v>180</v>
      </c>
      <c r="D29" s="18">
        <v>15097.890932906501</v>
      </c>
      <c r="E29" s="10" t="s">
        <v>180</v>
      </c>
      <c r="F29" s="18">
        <v>147277.119746165</v>
      </c>
      <c r="G29" s="10" t="s">
        <v>180</v>
      </c>
      <c r="H29" s="18">
        <v>9824.3120380161108</v>
      </c>
      <c r="I29" s="10" t="s">
        <v>180</v>
      </c>
      <c r="J29" s="18">
        <v>6373.6802512063896</v>
      </c>
      <c r="K29" s="10" t="s">
        <v>180</v>
      </c>
      <c r="L29" s="18">
        <v>1300.3450918011199</v>
      </c>
      <c r="M29" s="10" t="s">
        <v>180</v>
      </c>
      <c r="N29" s="18">
        <v>9819.51970726951</v>
      </c>
      <c r="O29" s="10" t="s">
        <v>180</v>
      </c>
      <c r="P29" s="18">
        <v>3131.5480541674201</v>
      </c>
      <c r="Q29" s="10" t="s">
        <v>159</v>
      </c>
      <c r="R29" s="18">
        <v>11657.064055786501</v>
      </c>
      <c r="S29" s="10" t="s">
        <v>180</v>
      </c>
    </row>
    <row r="30" spans="1:19" x14ac:dyDescent="0.2">
      <c r="A30" s="12" t="s">
        <v>199</v>
      </c>
      <c r="B30" s="18">
        <v>7162.1346688631102</v>
      </c>
      <c r="C30" s="10" t="s">
        <v>180</v>
      </c>
      <c r="D30" s="18">
        <v>15493.650328624601</v>
      </c>
      <c r="E30" s="10" t="s">
        <v>180</v>
      </c>
      <c r="F30" s="18">
        <v>163366.52202470001</v>
      </c>
      <c r="G30" s="10" t="s">
        <v>180</v>
      </c>
      <c r="H30" s="18">
        <v>9960.6209038288798</v>
      </c>
      <c r="I30" s="10" t="s">
        <v>180</v>
      </c>
      <c r="J30" s="18">
        <v>6363.8395323882996</v>
      </c>
      <c r="K30" s="10" t="s">
        <v>180</v>
      </c>
      <c r="L30" s="18">
        <v>1105.97997267902</v>
      </c>
      <c r="M30" s="10" t="s">
        <v>180</v>
      </c>
      <c r="N30" s="18">
        <v>9674.9365511974902</v>
      </c>
      <c r="O30" s="10" t="s">
        <v>180</v>
      </c>
      <c r="P30" s="18">
        <v>3119.6042127312398</v>
      </c>
      <c r="Q30" s="10" t="s">
        <v>159</v>
      </c>
      <c r="R30" s="18">
        <v>11890.4222691055</v>
      </c>
      <c r="S30" s="10" t="s">
        <v>180</v>
      </c>
    </row>
    <row r="31" spans="1:19" x14ac:dyDescent="0.2">
      <c r="A31" s="12" t="s">
        <v>200</v>
      </c>
      <c r="B31" s="18">
        <v>6749.5161966452497</v>
      </c>
      <c r="C31" s="10" t="s">
        <v>159</v>
      </c>
      <c r="D31" s="18">
        <v>13234.658795376299</v>
      </c>
      <c r="E31" s="10" t="s">
        <v>180</v>
      </c>
      <c r="F31" s="18">
        <v>12544.2219288714</v>
      </c>
      <c r="G31" s="10" t="s">
        <v>159</v>
      </c>
      <c r="H31" s="18">
        <v>8695.1234597663606</v>
      </c>
      <c r="I31" s="10" t="s">
        <v>180</v>
      </c>
      <c r="J31" s="18">
        <v>4836.9500716167704</v>
      </c>
      <c r="K31" s="10" t="s">
        <v>180</v>
      </c>
      <c r="L31" s="18">
        <v>851.07293569612102</v>
      </c>
      <c r="M31" s="10" t="s">
        <v>180</v>
      </c>
      <c r="N31" s="18">
        <v>7271.1031609597303</v>
      </c>
      <c r="O31" s="10" t="s">
        <v>180</v>
      </c>
      <c r="P31" s="18">
        <v>3376.29410196147</v>
      </c>
      <c r="Q31" s="10" t="s">
        <v>159</v>
      </c>
      <c r="R31" s="18">
        <v>8760.0861409664903</v>
      </c>
      <c r="S31" s="10" t="s">
        <v>180</v>
      </c>
    </row>
    <row r="32" spans="1:19" x14ac:dyDescent="0.2">
      <c r="A32" s="15" t="s">
        <v>201</v>
      </c>
      <c r="B32" s="19">
        <v>8502.0452487121001</v>
      </c>
      <c r="C32" s="14" t="s">
        <v>159</v>
      </c>
      <c r="D32" s="19">
        <v>15115.290590303801</v>
      </c>
      <c r="E32" s="14" t="s">
        <v>180</v>
      </c>
      <c r="F32" s="19">
        <v>18498.0560357998</v>
      </c>
      <c r="G32" s="14" t="s">
        <v>159</v>
      </c>
      <c r="H32" s="19">
        <v>12414.381840334199</v>
      </c>
      <c r="I32" s="14" t="s">
        <v>180</v>
      </c>
      <c r="J32" s="19">
        <v>6961.0255141223097</v>
      </c>
      <c r="K32" s="14" t="s">
        <v>180</v>
      </c>
      <c r="L32" s="19">
        <v>898.84230394498695</v>
      </c>
      <c r="M32" s="14" t="s">
        <v>180</v>
      </c>
      <c r="N32" s="19">
        <v>5263.42799683878</v>
      </c>
      <c r="O32" s="14" t="s">
        <v>180</v>
      </c>
      <c r="P32" s="19">
        <v>4086.9629500102701</v>
      </c>
      <c r="Q32" s="14" t="s">
        <v>159</v>
      </c>
      <c r="R32" s="19">
        <v>9884.7246256003</v>
      </c>
      <c r="S32" s="14" t="s">
        <v>180</v>
      </c>
    </row>
    <row r="34" spans="1:2" x14ac:dyDescent="0.2">
      <c r="A34" s="16" t="s">
        <v>202</v>
      </c>
      <c r="B34" s="16" t="s">
        <v>203</v>
      </c>
    </row>
    <row r="37" spans="1:2" x14ac:dyDescent="0.2">
      <c r="B37" s="16" t="s">
        <v>208</v>
      </c>
    </row>
    <row r="40" spans="1:2" x14ac:dyDescent="0.2">
      <c r="A40" s="17" t="str">
        <f>HYPERLINK("#'TOTAL 2'!A2", "&lt;&lt;&lt; Previous table")</f>
        <v>&lt;&lt;&lt; Previous table</v>
      </c>
    </row>
    <row r="41" spans="1:2" x14ac:dyDescent="0.2">
      <c r="A41" s="17" t="str">
        <f>HYPERLINK("#'TOTAL 4'!A2", "&gt;&gt;&gt; Next table")</f>
        <v>&gt;&gt;&gt; Next table</v>
      </c>
    </row>
  </sheetData>
  <mergeCells count="12">
    <mergeCell ref="A2:S2"/>
    <mergeCell ref="A3:S3"/>
    <mergeCell ref="A6:S6"/>
    <mergeCell ref="B5:C5"/>
    <mergeCell ref="D5:E5"/>
    <mergeCell ref="F5:G5"/>
    <mergeCell ref="H5:I5"/>
    <mergeCell ref="J5:K5"/>
    <mergeCell ref="L5:M5"/>
    <mergeCell ref="N5:O5"/>
    <mergeCell ref="P5:Q5"/>
    <mergeCell ref="R5:S5"/>
  </mergeCells>
  <pageMargins left="0.7" right="0.7" top="0.75" bottom="0.75" header="0.3" footer="0.3"/>
  <pageSetup paperSize="9" orientation="portrait" horizontalDpi="300" verticalDpi="300"/>
</worksheet>
</file>

<file path=xl/worksheets/sheet1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D00-000000000000}">
  <dimension ref="A1:S41"/>
  <sheetViews>
    <sheetView workbookViewId="0"/>
  </sheetViews>
  <sheetFormatPr defaultColWidth="11.42578125" defaultRowHeight="12.75" x14ac:dyDescent="0.2"/>
  <cols>
    <col min="1" max="2" width="12.7109375" customWidth="1"/>
    <col min="3" max="3" width="4.42578125" customWidth="1"/>
    <col min="4" max="4" width="12.7109375" customWidth="1"/>
    <col min="5" max="5" width="4.42578125" customWidth="1"/>
    <col min="6" max="6" width="12.7109375" customWidth="1"/>
    <col min="7" max="7" width="4.42578125" customWidth="1"/>
    <col min="8" max="8" width="12.7109375" customWidth="1"/>
    <col min="9" max="9" width="4.42578125" customWidth="1"/>
    <col min="10" max="10" width="12.7109375" customWidth="1"/>
    <col min="11" max="11" width="4.42578125" customWidth="1"/>
    <col min="12" max="12" width="12.7109375" customWidth="1"/>
    <col min="13" max="13" width="4.42578125" customWidth="1"/>
    <col min="14" max="14" width="12.7109375" customWidth="1"/>
    <col min="15" max="15" width="4.42578125" customWidth="1"/>
    <col min="16" max="16" width="12.7109375" customWidth="1"/>
    <col min="17" max="17" width="4.42578125" customWidth="1"/>
    <col min="18" max="18" width="12.7109375" customWidth="1"/>
    <col min="19" max="19" width="4.42578125" customWidth="1"/>
  </cols>
  <sheetData>
    <row r="1" spans="1:19" x14ac:dyDescent="0.2">
      <c r="A1" s="8" t="str">
        <f>HYPERLINK("#'INDEX'!B129", "Link to index")</f>
        <v>Link to index</v>
      </c>
    </row>
    <row r="2" spans="1:19" ht="15.75" customHeight="1" x14ac:dyDescent="0.2">
      <c r="A2" s="25" t="s">
        <v>463</v>
      </c>
      <c r="B2" s="24"/>
      <c r="C2" s="24"/>
      <c r="D2" s="24"/>
      <c r="E2" s="24"/>
      <c r="F2" s="24"/>
      <c r="G2" s="24"/>
      <c r="H2" s="24"/>
      <c r="I2" s="24"/>
      <c r="J2" s="24"/>
      <c r="K2" s="24"/>
      <c r="L2" s="24"/>
      <c r="M2" s="24"/>
      <c r="N2" s="24"/>
      <c r="O2" s="24"/>
      <c r="P2" s="24"/>
      <c r="Q2" s="24"/>
      <c r="R2" s="24"/>
      <c r="S2" s="24"/>
    </row>
    <row r="3" spans="1:19" ht="15.75" customHeight="1" x14ac:dyDescent="0.2">
      <c r="A3" s="25" t="s">
        <v>147</v>
      </c>
      <c r="B3" s="24"/>
      <c r="C3" s="24"/>
      <c r="D3" s="24"/>
      <c r="E3" s="24"/>
      <c r="F3" s="24"/>
      <c r="G3" s="24"/>
      <c r="H3" s="24"/>
      <c r="I3" s="24"/>
      <c r="J3" s="24"/>
      <c r="K3" s="24"/>
      <c r="L3" s="24"/>
      <c r="M3" s="24"/>
      <c r="N3" s="24"/>
      <c r="O3" s="24"/>
      <c r="P3" s="24"/>
      <c r="Q3" s="24"/>
      <c r="R3" s="24"/>
      <c r="S3" s="24"/>
    </row>
    <row r="4" spans="1:19" ht="15.75" customHeight="1" x14ac:dyDescent="0.2"/>
    <row r="5" spans="1:19" ht="55.5" customHeight="1" x14ac:dyDescent="0.2">
      <c r="A5" s="11" t="s">
        <v>159</v>
      </c>
      <c r="B5" s="27" t="s">
        <v>160</v>
      </c>
      <c r="C5" s="27" t="s">
        <v>159</v>
      </c>
      <c r="D5" s="27" t="s">
        <v>161</v>
      </c>
      <c r="E5" s="27" t="s">
        <v>159</v>
      </c>
      <c r="F5" s="27" t="s">
        <v>162</v>
      </c>
      <c r="G5" s="27" t="s">
        <v>159</v>
      </c>
      <c r="H5" s="27" t="s">
        <v>163</v>
      </c>
      <c r="I5" s="27" t="s">
        <v>159</v>
      </c>
      <c r="J5" s="27" t="s">
        <v>164</v>
      </c>
      <c r="K5" s="27" t="s">
        <v>159</v>
      </c>
      <c r="L5" s="27" t="s">
        <v>165</v>
      </c>
      <c r="M5" s="27" t="s">
        <v>159</v>
      </c>
      <c r="N5" s="27" t="s">
        <v>166</v>
      </c>
      <c r="O5" s="27" t="s">
        <v>159</v>
      </c>
      <c r="P5" s="27" t="s">
        <v>167</v>
      </c>
      <c r="Q5" s="27" t="s">
        <v>159</v>
      </c>
      <c r="R5" s="27" t="s">
        <v>168</v>
      </c>
      <c r="S5" s="27" t="s">
        <v>159</v>
      </c>
    </row>
    <row r="6" spans="1:19" x14ac:dyDescent="0.2">
      <c r="A6" s="26" t="s">
        <v>212</v>
      </c>
      <c r="B6" s="26"/>
      <c r="C6" s="26"/>
      <c r="D6" s="26"/>
      <c r="E6" s="26"/>
      <c r="F6" s="26"/>
      <c r="G6" s="26"/>
      <c r="H6" s="26"/>
      <c r="I6" s="26"/>
      <c r="J6" s="26"/>
      <c r="K6" s="26"/>
      <c r="L6" s="26"/>
      <c r="M6" s="26"/>
      <c r="N6" s="26"/>
      <c r="O6" s="26"/>
      <c r="P6" s="26"/>
      <c r="Q6" s="26"/>
      <c r="R6" s="26"/>
      <c r="S6" s="26"/>
    </row>
    <row r="7" spans="1:19" x14ac:dyDescent="0.2">
      <c r="A7" s="12" t="s">
        <v>170</v>
      </c>
      <c r="B7" s="18">
        <v>11829.821163132399</v>
      </c>
      <c r="C7" s="10" t="s">
        <v>159</v>
      </c>
      <c r="D7" s="18">
        <v>12385.902822591999</v>
      </c>
      <c r="E7" s="10" t="s">
        <v>159</v>
      </c>
      <c r="F7" s="18">
        <v>12117.882904449099</v>
      </c>
      <c r="G7" s="10" t="s">
        <v>159</v>
      </c>
      <c r="H7" s="18">
        <v>5984.4539932602402</v>
      </c>
      <c r="I7" s="10" t="s">
        <v>180</v>
      </c>
      <c r="J7" s="18">
        <v>6283.1567022633499</v>
      </c>
      <c r="K7" s="10" t="s">
        <v>180</v>
      </c>
      <c r="L7" s="18">
        <v>6738.0711547974497</v>
      </c>
      <c r="M7" s="10" t="s">
        <v>159</v>
      </c>
      <c r="N7" s="18">
        <v>11190.360466292301</v>
      </c>
      <c r="O7" s="10" t="s">
        <v>159</v>
      </c>
      <c r="P7" s="18">
        <v>4747.3859551753103</v>
      </c>
      <c r="Q7" s="10" t="s">
        <v>159</v>
      </c>
      <c r="R7" s="18">
        <v>9552.4436242666397</v>
      </c>
      <c r="S7" s="10" t="s">
        <v>180</v>
      </c>
    </row>
    <row r="8" spans="1:19" x14ac:dyDescent="0.2">
      <c r="A8" s="12" t="s">
        <v>171</v>
      </c>
      <c r="B8" s="18">
        <v>11462.690557853201</v>
      </c>
      <c r="C8" s="10" t="s">
        <v>159</v>
      </c>
      <c r="D8" s="18">
        <v>12849.442649446901</v>
      </c>
      <c r="E8" s="10" t="s">
        <v>159</v>
      </c>
      <c r="F8" s="18">
        <v>11969.8086823947</v>
      </c>
      <c r="G8" s="10" t="s">
        <v>159</v>
      </c>
      <c r="H8" s="18">
        <v>6371.2530009113998</v>
      </c>
      <c r="I8" s="10" t="s">
        <v>180</v>
      </c>
      <c r="J8" s="18">
        <v>6703.9105687567298</v>
      </c>
      <c r="K8" s="10" t="s">
        <v>180</v>
      </c>
      <c r="L8" s="18">
        <v>7003.3858665388998</v>
      </c>
      <c r="M8" s="10" t="s">
        <v>159</v>
      </c>
      <c r="N8" s="18">
        <v>13357.1032691903</v>
      </c>
      <c r="O8" s="10" t="s">
        <v>180</v>
      </c>
      <c r="P8" s="18">
        <v>4229.2664257804299</v>
      </c>
      <c r="Q8" s="10" t="s">
        <v>159</v>
      </c>
      <c r="R8" s="18">
        <v>10300.9342937115</v>
      </c>
      <c r="S8" s="10" t="s">
        <v>180</v>
      </c>
    </row>
    <row r="9" spans="1:19" x14ac:dyDescent="0.2">
      <c r="A9" s="12" t="s">
        <v>172</v>
      </c>
      <c r="B9" s="18">
        <v>12132.632223750899</v>
      </c>
      <c r="C9" s="10" t="s">
        <v>159</v>
      </c>
      <c r="D9" s="18">
        <v>14582.811064555701</v>
      </c>
      <c r="E9" s="10" t="s">
        <v>159</v>
      </c>
      <c r="F9" s="18">
        <v>13844.5848641089</v>
      </c>
      <c r="G9" s="10" t="s">
        <v>159</v>
      </c>
      <c r="H9" s="18">
        <v>7943.5558517816198</v>
      </c>
      <c r="I9" s="10" t="s">
        <v>180</v>
      </c>
      <c r="J9" s="18">
        <v>7231.4275337962999</v>
      </c>
      <c r="K9" s="10" t="s">
        <v>180</v>
      </c>
      <c r="L9" s="18">
        <v>7699.7956540366804</v>
      </c>
      <c r="M9" s="10" t="s">
        <v>159</v>
      </c>
      <c r="N9" s="18">
        <v>17712.243232333902</v>
      </c>
      <c r="O9" s="10" t="s">
        <v>180</v>
      </c>
      <c r="P9" s="18">
        <v>4157.0916744119504</v>
      </c>
      <c r="Q9" s="10" t="s">
        <v>159</v>
      </c>
      <c r="R9" s="18">
        <v>12339.264834108701</v>
      </c>
      <c r="S9" s="10" t="s">
        <v>180</v>
      </c>
    </row>
    <row r="10" spans="1:19" x14ac:dyDescent="0.2">
      <c r="A10" s="12" t="s">
        <v>173</v>
      </c>
      <c r="B10" s="18">
        <v>13410.780441971299</v>
      </c>
      <c r="C10" s="10" t="s">
        <v>159</v>
      </c>
      <c r="D10" s="18">
        <v>15775.0121824865</v>
      </c>
      <c r="E10" s="10" t="s">
        <v>159</v>
      </c>
      <c r="F10" s="18">
        <v>15446.350785341599</v>
      </c>
      <c r="G10" s="10" t="s">
        <v>159</v>
      </c>
      <c r="H10" s="18">
        <v>9060.04292834429</v>
      </c>
      <c r="I10" s="10" t="s">
        <v>180</v>
      </c>
      <c r="J10" s="18">
        <v>7821.32180995006</v>
      </c>
      <c r="K10" s="10" t="s">
        <v>180</v>
      </c>
      <c r="L10" s="18">
        <v>8504.7714254819894</v>
      </c>
      <c r="M10" s="10" t="s">
        <v>159</v>
      </c>
      <c r="N10" s="18">
        <v>16622.811761884499</v>
      </c>
      <c r="O10" s="10" t="s">
        <v>180</v>
      </c>
      <c r="P10" s="18">
        <v>3695.3323356834699</v>
      </c>
      <c r="Q10" s="10" t="s">
        <v>159</v>
      </c>
      <c r="R10" s="18">
        <v>12728.583498101099</v>
      </c>
      <c r="S10" s="10" t="s">
        <v>180</v>
      </c>
    </row>
    <row r="11" spans="1:19" x14ac:dyDescent="0.2">
      <c r="A11" s="12" t="s">
        <v>174</v>
      </c>
      <c r="B11" s="18">
        <v>14465.656065497</v>
      </c>
      <c r="C11" s="10" t="s">
        <v>180</v>
      </c>
      <c r="D11" s="18">
        <v>16752.690128336701</v>
      </c>
      <c r="E11" s="10" t="s">
        <v>159</v>
      </c>
      <c r="F11" s="18">
        <v>17906.862931789801</v>
      </c>
      <c r="G11" s="10" t="s">
        <v>159</v>
      </c>
      <c r="H11" s="18">
        <v>9820.0744226149</v>
      </c>
      <c r="I11" s="10" t="s">
        <v>180</v>
      </c>
      <c r="J11" s="18">
        <v>8178.8461104114003</v>
      </c>
      <c r="K11" s="10" t="s">
        <v>180</v>
      </c>
      <c r="L11" s="18">
        <v>8985.2672415993493</v>
      </c>
      <c r="M11" s="10" t="s">
        <v>159</v>
      </c>
      <c r="N11" s="18">
        <v>17666.594324948899</v>
      </c>
      <c r="O11" s="10" t="s">
        <v>180</v>
      </c>
      <c r="P11" s="18">
        <v>3595.1433697863299</v>
      </c>
      <c r="Q11" s="10" t="s">
        <v>159</v>
      </c>
      <c r="R11" s="18">
        <v>13528.638569217999</v>
      </c>
      <c r="S11" s="10" t="s">
        <v>180</v>
      </c>
    </row>
    <row r="12" spans="1:19" x14ac:dyDescent="0.2">
      <c r="A12" s="12" t="s">
        <v>175</v>
      </c>
      <c r="B12" s="18">
        <v>15385.8373148516</v>
      </c>
      <c r="C12" s="10" t="s">
        <v>180</v>
      </c>
      <c r="D12" s="18">
        <v>15724.8383750092</v>
      </c>
      <c r="E12" s="10" t="s">
        <v>180</v>
      </c>
      <c r="F12" s="18">
        <v>21817.059638638399</v>
      </c>
      <c r="G12" s="10" t="s">
        <v>159</v>
      </c>
      <c r="H12" s="18">
        <v>9645.2815189381508</v>
      </c>
      <c r="I12" s="10" t="s">
        <v>180</v>
      </c>
      <c r="J12" s="18">
        <v>8474.6526913072794</v>
      </c>
      <c r="K12" s="10" t="s">
        <v>180</v>
      </c>
      <c r="L12" s="18">
        <v>9478.3452339650503</v>
      </c>
      <c r="M12" s="10" t="s">
        <v>159</v>
      </c>
      <c r="N12" s="18">
        <v>17058.958500247401</v>
      </c>
      <c r="O12" s="10" t="s">
        <v>180</v>
      </c>
      <c r="P12" s="18">
        <v>3320.8331299121401</v>
      </c>
      <c r="Q12" s="10" t="s">
        <v>159</v>
      </c>
      <c r="R12" s="18">
        <v>13056.231616003401</v>
      </c>
      <c r="S12" s="10" t="s">
        <v>180</v>
      </c>
    </row>
    <row r="13" spans="1:19" x14ac:dyDescent="0.2">
      <c r="A13" s="12" t="s">
        <v>176</v>
      </c>
      <c r="B13" s="18">
        <v>16786.6798618258</v>
      </c>
      <c r="C13" s="10" t="s">
        <v>180</v>
      </c>
      <c r="D13" s="18">
        <v>16316.6257809626</v>
      </c>
      <c r="E13" s="10" t="s">
        <v>180</v>
      </c>
      <c r="F13" s="18">
        <v>28013.627668307101</v>
      </c>
      <c r="G13" s="10" t="s">
        <v>180</v>
      </c>
      <c r="H13" s="18">
        <v>9669.8786281924804</v>
      </c>
      <c r="I13" s="10" t="s">
        <v>180</v>
      </c>
      <c r="J13" s="18">
        <v>9060.8020445657894</v>
      </c>
      <c r="K13" s="10" t="s">
        <v>180</v>
      </c>
      <c r="L13" s="18">
        <v>9476.7444494201009</v>
      </c>
      <c r="M13" s="10" t="s">
        <v>180</v>
      </c>
      <c r="N13" s="18">
        <v>16320.124042057299</v>
      </c>
      <c r="O13" s="10" t="s">
        <v>180</v>
      </c>
      <c r="P13" s="18">
        <v>3238.16160836477</v>
      </c>
      <c r="Q13" s="10" t="s">
        <v>159</v>
      </c>
      <c r="R13" s="18">
        <v>13192.667197581</v>
      </c>
      <c r="S13" s="10" t="s">
        <v>180</v>
      </c>
    </row>
    <row r="14" spans="1:19" x14ac:dyDescent="0.2">
      <c r="A14" s="12" t="s">
        <v>177</v>
      </c>
      <c r="B14" s="18">
        <v>17663.242124875102</v>
      </c>
      <c r="C14" s="10" t="s">
        <v>180</v>
      </c>
      <c r="D14" s="18">
        <v>16417.861004970899</v>
      </c>
      <c r="E14" s="10" t="s">
        <v>180</v>
      </c>
      <c r="F14" s="18">
        <v>33647.966153534297</v>
      </c>
      <c r="G14" s="10" t="s">
        <v>180</v>
      </c>
      <c r="H14" s="18">
        <v>10057.468584644799</v>
      </c>
      <c r="I14" s="10" t="s">
        <v>180</v>
      </c>
      <c r="J14" s="18">
        <v>9556.8825362479602</v>
      </c>
      <c r="K14" s="10" t="s">
        <v>180</v>
      </c>
      <c r="L14" s="18">
        <v>9690.9386523518606</v>
      </c>
      <c r="M14" s="10" t="s">
        <v>180</v>
      </c>
      <c r="N14" s="18">
        <v>14786.5202807638</v>
      </c>
      <c r="O14" s="10" t="s">
        <v>180</v>
      </c>
      <c r="P14" s="18">
        <v>3015.5070584301002</v>
      </c>
      <c r="Q14" s="10" t="s">
        <v>159</v>
      </c>
      <c r="R14" s="18">
        <v>12993.253687448199</v>
      </c>
      <c r="S14" s="10" t="s">
        <v>180</v>
      </c>
    </row>
    <row r="15" spans="1:19" x14ac:dyDescent="0.2">
      <c r="A15" s="12" t="s">
        <v>181</v>
      </c>
      <c r="B15" s="18">
        <v>15665.174337939199</v>
      </c>
      <c r="C15" s="10" t="s">
        <v>180</v>
      </c>
      <c r="D15" s="18">
        <v>16759.811002476501</v>
      </c>
      <c r="E15" s="10" t="s">
        <v>180</v>
      </c>
      <c r="F15" s="18">
        <v>35637.115067897197</v>
      </c>
      <c r="G15" s="10" t="s">
        <v>180</v>
      </c>
      <c r="H15" s="18">
        <v>10882.128497993601</v>
      </c>
      <c r="I15" s="10" t="s">
        <v>180</v>
      </c>
      <c r="J15" s="18">
        <v>10207.359759168699</v>
      </c>
      <c r="K15" s="10" t="s">
        <v>180</v>
      </c>
      <c r="L15" s="18">
        <v>9896.5323249582198</v>
      </c>
      <c r="M15" s="10" t="s">
        <v>180</v>
      </c>
      <c r="N15" s="18">
        <v>14089.2406787652</v>
      </c>
      <c r="O15" s="10" t="s">
        <v>180</v>
      </c>
      <c r="P15" s="18">
        <v>3145.51799693258</v>
      </c>
      <c r="Q15" s="10" t="s">
        <v>159</v>
      </c>
      <c r="R15" s="18">
        <v>13126.059204912301</v>
      </c>
      <c r="S15" s="10" t="s">
        <v>180</v>
      </c>
    </row>
    <row r="16" spans="1:19" x14ac:dyDescent="0.2">
      <c r="A16" s="12" t="s">
        <v>182</v>
      </c>
      <c r="B16" s="18">
        <v>14852.1338200436</v>
      </c>
      <c r="C16" s="10" t="s">
        <v>180</v>
      </c>
      <c r="D16" s="18">
        <v>17306.3967804856</v>
      </c>
      <c r="E16" s="10" t="s">
        <v>180</v>
      </c>
      <c r="F16" s="18">
        <v>40379.512615457803</v>
      </c>
      <c r="G16" s="10" t="s">
        <v>180</v>
      </c>
      <c r="H16" s="18">
        <v>11443.8201899869</v>
      </c>
      <c r="I16" s="10" t="s">
        <v>180</v>
      </c>
      <c r="J16" s="18">
        <v>10542.5146706377</v>
      </c>
      <c r="K16" s="10" t="s">
        <v>180</v>
      </c>
      <c r="L16" s="18">
        <v>9997.5256000995596</v>
      </c>
      <c r="M16" s="10" t="s">
        <v>180</v>
      </c>
      <c r="N16" s="18">
        <v>13926.2556866665</v>
      </c>
      <c r="O16" s="10" t="s">
        <v>180</v>
      </c>
      <c r="P16" s="18">
        <v>3279.9819868251502</v>
      </c>
      <c r="Q16" s="10" t="s">
        <v>159</v>
      </c>
      <c r="R16" s="18">
        <v>13432.20616926</v>
      </c>
      <c r="S16" s="10" t="s">
        <v>180</v>
      </c>
    </row>
    <row r="17" spans="1:19" x14ac:dyDescent="0.2">
      <c r="A17" s="12" t="s">
        <v>183</v>
      </c>
      <c r="B17" s="18">
        <v>14479.969587641701</v>
      </c>
      <c r="C17" s="10" t="s">
        <v>180</v>
      </c>
      <c r="D17" s="18">
        <v>17309.071899918599</v>
      </c>
      <c r="E17" s="10" t="s">
        <v>180</v>
      </c>
      <c r="F17" s="18">
        <v>43045.575889661501</v>
      </c>
      <c r="G17" s="10" t="s">
        <v>180</v>
      </c>
      <c r="H17" s="18">
        <v>11494.034257278499</v>
      </c>
      <c r="I17" s="10" t="s">
        <v>180</v>
      </c>
      <c r="J17" s="18">
        <v>10453.5320321363</v>
      </c>
      <c r="K17" s="10" t="s">
        <v>180</v>
      </c>
      <c r="L17" s="18">
        <v>9033.5920016989494</v>
      </c>
      <c r="M17" s="10" t="s">
        <v>180</v>
      </c>
      <c r="N17" s="18">
        <v>13588.2113600394</v>
      </c>
      <c r="O17" s="10" t="s">
        <v>180</v>
      </c>
      <c r="P17" s="18">
        <v>3388.4461756587102</v>
      </c>
      <c r="Q17" s="10" t="s">
        <v>159</v>
      </c>
      <c r="R17" s="18">
        <v>13344.1723137959</v>
      </c>
      <c r="S17" s="10" t="s">
        <v>180</v>
      </c>
    </row>
    <row r="18" spans="1:19" x14ac:dyDescent="0.2">
      <c r="A18" s="12" t="s">
        <v>184</v>
      </c>
      <c r="B18" s="18">
        <v>13262.5416622962</v>
      </c>
      <c r="C18" s="10" t="s">
        <v>180</v>
      </c>
      <c r="D18" s="18">
        <v>17539.0418585476</v>
      </c>
      <c r="E18" s="10" t="s">
        <v>180</v>
      </c>
      <c r="F18" s="18">
        <v>50251.212548888499</v>
      </c>
      <c r="G18" s="10" t="s">
        <v>180</v>
      </c>
      <c r="H18" s="18">
        <v>10618.0727084594</v>
      </c>
      <c r="I18" s="10" t="s">
        <v>180</v>
      </c>
      <c r="J18" s="18">
        <v>10885.3576543781</v>
      </c>
      <c r="K18" s="10" t="s">
        <v>180</v>
      </c>
      <c r="L18" s="18">
        <v>1685.4217189078399</v>
      </c>
      <c r="M18" s="10" t="s">
        <v>180</v>
      </c>
      <c r="N18" s="18">
        <v>13400.5580842621</v>
      </c>
      <c r="O18" s="10" t="s">
        <v>180</v>
      </c>
      <c r="P18" s="18">
        <v>3830.8863798508701</v>
      </c>
      <c r="Q18" s="10" t="s">
        <v>159</v>
      </c>
      <c r="R18" s="18">
        <v>13141.0492236586</v>
      </c>
      <c r="S18" s="10" t="s">
        <v>180</v>
      </c>
    </row>
    <row r="19" spans="1:19" x14ac:dyDescent="0.2">
      <c r="A19" s="12" t="s">
        <v>185</v>
      </c>
      <c r="B19" s="18">
        <v>12502.8288553368</v>
      </c>
      <c r="C19" s="10" t="s">
        <v>180</v>
      </c>
      <c r="D19" s="18">
        <v>15429.942244087</v>
      </c>
      <c r="E19" s="10" t="s">
        <v>180</v>
      </c>
      <c r="F19" s="18">
        <v>52607.015219588597</v>
      </c>
      <c r="G19" s="10" t="s">
        <v>180</v>
      </c>
      <c r="H19" s="18">
        <v>10896.5934625625</v>
      </c>
      <c r="I19" s="10" t="s">
        <v>180</v>
      </c>
      <c r="J19" s="18">
        <v>10110.088455204899</v>
      </c>
      <c r="K19" s="10" t="s">
        <v>180</v>
      </c>
      <c r="L19" s="18">
        <v>2008.92003178865</v>
      </c>
      <c r="M19" s="10" t="s">
        <v>180</v>
      </c>
      <c r="N19" s="18">
        <v>13217.299447232401</v>
      </c>
      <c r="O19" s="10" t="s">
        <v>180</v>
      </c>
      <c r="P19" s="18">
        <v>3796.2692445498401</v>
      </c>
      <c r="Q19" s="10" t="s">
        <v>159</v>
      </c>
      <c r="R19" s="18">
        <v>12402.5660440622</v>
      </c>
      <c r="S19" s="10" t="s">
        <v>180</v>
      </c>
    </row>
    <row r="20" spans="1:19" x14ac:dyDescent="0.2">
      <c r="A20" s="12" t="s">
        <v>187</v>
      </c>
      <c r="B20" s="18">
        <v>11686.3260977222</v>
      </c>
      <c r="C20" s="10" t="s">
        <v>180</v>
      </c>
      <c r="D20" s="18">
        <v>15417.1014558683</v>
      </c>
      <c r="E20" s="10" t="s">
        <v>180</v>
      </c>
      <c r="F20" s="18">
        <v>54430.453298966801</v>
      </c>
      <c r="G20" s="10" t="s">
        <v>180</v>
      </c>
      <c r="H20" s="18">
        <v>10975.479069413101</v>
      </c>
      <c r="I20" s="10" t="s">
        <v>180</v>
      </c>
      <c r="J20" s="18">
        <v>9858.6074531023496</v>
      </c>
      <c r="K20" s="10" t="s">
        <v>180</v>
      </c>
      <c r="L20" s="18">
        <v>2737.9742214490602</v>
      </c>
      <c r="M20" s="10" t="s">
        <v>180</v>
      </c>
      <c r="N20" s="18">
        <v>13181.384465479699</v>
      </c>
      <c r="O20" s="10" t="s">
        <v>180</v>
      </c>
      <c r="P20" s="18">
        <v>3856.6427066965698</v>
      </c>
      <c r="Q20" s="10" t="s">
        <v>159</v>
      </c>
      <c r="R20" s="18">
        <v>12406.805102464499</v>
      </c>
      <c r="S20" s="10" t="s">
        <v>180</v>
      </c>
    </row>
    <row r="21" spans="1:19" x14ac:dyDescent="0.2">
      <c r="A21" s="12" t="s">
        <v>188</v>
      </c>
      <c r="B21" s="18">
        <v>11186.4915413011</v>
      </c>
      <c r="C21" s="10" t="s">
        <v>180</v>
      </c>
      <c r="D21" s="18">
        <v>14817.072374540499</v>
      </c>
      <c r="E21" s="10" t="s">
        <v>180</v>
      </c>
      <c r="F21" s="18">
        <v>54387.292928506897</v>
      </c>
      <c r="G21" s="10" t="s">
        <v>180</v>
      </c>
      <c r="H21" s="18">
        <v>10230.7030665806</v>
      </c>
      <c r="I21" s="10" t="s">
        <v>180</v>
      </c>
      <c r="J21" s="18">
        <v>9351.6236762625194</v>
      </c>
      <c r="K21" s="10" t="s">
        <v>180</v>
      </c>
      <c r="L21" s="18">
        <v>2707.0448018271099</v>
      </c>
      <c r="M21" s="10" t="s">
        <v>180</v>
      </c>
      <c r="N21" s="18">
        <v>12528.738439928</v>
      </c>
      <c r="O21" s="10" t="s">
        <v>180</v>
      </c>
      <c r="P21" s="18">
        <v>3585.1201891124801</v>
      </c>
      <c r="Q21" s="10" t="s">
        <v>159</v>
      </c>
      <c r="R21" s="18">
        <v>11819.868033975299</v>
      </c>
      <c r="S21" s="10" t="s">
        <v>180</v>
      </c>
    </row>
    <row r="22" spans="1:19" x14ac:dyDescent="0.2">
      <c r="A22" s="12" t="s">
        <v>189</v>
      </c>
      <c r="B22" s="18">
        <v>11118.061913899801</v>
      </c>
      <c r="C22" s="10" t="s">
        <v>180</v>
      </c>
      <c r="D22" s="18">
        <v>15203.951867722801</v>
      </c>
      <c r="E22" s="10" t="s">
        <v>180</v>
      </c>
      <c r="F22" s="18">
        <v>53430.917012236197</v>
      </c>
      <c r="G22" s="10" t="s">
        <v>180</v>
      </c>
      <c r="H22" s="18">
        <v>10197.720158812601</v>
      </c>
      <c r="I22" s="10" t="s">
        <v>180</v>
      </c>
      <c r="J22" s="18">
        <v>9200.0316160854909</v>
      </c>
      <c r="K22" s="10" t="s">
        <v>180</v>
      </c>
      <c r="L22" s="18">
        <v>3204.9096832364498</v>
      </c>
      <c r="M22" s="10" t="s">
        <v>180</v>
      </c>
      <c r="N22" s="18">
        <v>12389.6181612318</v>
      </c>
      <c r="O22" s="10" t="s">
        <v>180</v>
      </c>
      <c r="P22" s="18">
        <v>3497.9573170608001</v>
      </c>
      <c r="Q22" s="10" t="s">
        <v>159</v>
      </c>
      <c r="R22" s="18">
        <v>11873.3643648953</v>
      </c>
      <c r="S22" s="10" t="s">
        <v>180</v>
      </c>
    </row>
    <row r="23" spans="1:19" x14ac:dyDescent="0.2">
      <c r="A23" s="12" t="s">
        <v>190</v>
      </c>
      <c r="B23" s="18">
        <v>10287.148529459801</v>
      </c>
      <c r="C23" s="10" t="s">
        <v>180</v>
      </c>
      <c r="D23" s="18">
        <v>15421.506063657</v>
      </c>
      <c r="E23" s="10" t="s">
        <v>180</v>
      </c>
      <c r="F23" s="18">
        <v>52834.420525663998</v>
      </c>
      <c r="G23" s="10" t="s">
        <v>180</v>
      </c>
      <c r="H23" s="18">
        <v>10241.6427807533</v>
      </c>
      <c r="I23" s="10" t="s">
        <v>180</v>
      </c>
      <c r="J23" s="18">
        <v>8920.7033126738097</v>
      </c>
      <c r="K23" s="10" t="s">
        <v>180</v>
      </c>
      <c r="L23" s="18">
        <v>3061.3742746224002</v>
      </c>
      <c r="M23" s="10" t="s">
        <v>180</v>
      </c>
      <c r="N23" s="18">
        <v>12083.424801748401</v>
      </c>
      <c r="O23" s="10" t="s">
        <v>180</v>
      </c>
      <c r="P23" s="18">
        <v>3754.9202203995001</v>
      </c>
      <c r="Q23" s="10" t="s">
        <v>159</v>
      </c>
      <c r="R23" s="18">
        <v>11845.305744490201</v>
      </c>
      <c r="S23" s="10" t="s">
        <v>180</v>
      </c>
    </row>
    <row r="24" spans="1:19" x14ac:dyDescent="0.2">
      <c r="A24" s="12" t="s">
        <v>191</v>
      </c>
      <c r="B24" s="18">
        <v>9871.4562713473806</v>
      </c>
      <c r="C24" s="10" t="s">
        <v>180</v>
      </c>
      <c r="D24" s="18">
        <v>15189.237870524599</v>
      </c>
      <c r="E24" s="10" t="s">
        <v>180</v>
      </c>
      <c r="F24" s="18">
        <v>59543.986865007602</v>
      </c>
      <c r="G24" s="10" t="s">
        <v>180</v>
      </c>
      <c r="H24" s="18">
        <v>10038.5577842491</v>
      </c>
      <c r="I24" s="10" t="s">
        <v>180</v>
      </c>
      <c r="J24" s="18">
        <v>8490.9841487558206</v>
      </c>
      <c r="K24" s="10" t="s">
        <v>180</v>
      </c>
      <c r="L24" s="18">
        <v>972.48559144180604</v>
      </c>
      <c r="M24" s="10" t="s">
        <v>180</v>
      </c>
      <c r="N24" s="18">
        <v>11138.1961041906</v>
      </c>
      <c r="O24" s="10" t="s">
        <v>180</v>
      </c>
      <c r="P24" s="18">
        <v>3634.0948886729898</v>
      </c>
      <c r="Q24" s="10" t="s">
        <v>159</v>
      </c>
      <c r="R24" s="18">
        <v>11455.5673620208</v>
      </c>
      <c r="S24" s="10" t="s">
        <v>180</v>
      </c>
    </row>
    <row r="25" spans="1:19" x14ac:dyDescent="0.2">
      <c r="A25" s="12" t="s">
        <v>192</v>
      </c>
      <c r="B25" s="18">
        <v>9287.1492749577992</v>
      </c>
      <c r="C25" s="10" t="s">
        <v>180</v>
      </c>
      <c r="D25" s="18">
        <v>15155.7359770898</v>
      </c>
      <c r="E25" s="10" t="s">
        <v>180</v>
      </c>
      <c r="F25" s="18">
        <v>65776.113066669903</v>
      </c>
      <c r="G25" s="10" t="s">
        <v>180</v>
      </c>
      <c r="H25" s="18">
        <v>9758.1054420008695</v>
      </c>
      <c r="I25" s="10" t="s">
        <v>180</v>
      </c>
      <c r="J25" s="18">
        <v>8010.4632437240798</v>
      </c>
      <c r="K25" s="10" t="s">
        <v>180</v>
      </c>
      <c r="L25" s="18">
        <v>1193.8041098692199</v>
      </c>
      <c r="M25" s="10" t="s">
        <v>180</v>
      </c>
      <c r="N25" s="18">
        <v>10828.092656139201</v>
      </c>
      <c r="O25" s="10" t="s">
        <v>180</v>
      </c>
      <c r="P25" s="18">
        <v>3793.82441796189</v>
      </c>
      <c r="Q25" s="10" t="s">
        <v>159</v>
      </c>
      <c r="R25" s="18">
        <v>11351.508679906001</v>
      </c>
      <c r="S25" s="10" t="s">
        <v>180</v>
      </c>
    </row>
    <row r="26" spans="1:19" x14ac:dyDescent="0.2">
      <c r="A26" s="12" t="s">
        <v>193</v>
      </c>
      <c r="B26" s="18">
        <v>8403.6495321716993</v>
      </c>
      <c r="C26" s="10" t="s">
        <v>180</v>
      </c>
      <c r="D26" s="18">
        <v>15648.733525588001</v>
      </c>
      <c r="E26" s="10" t="s">
        <v>180</v>
      </c>
      <c r="F26" s="18">
        <v>71816.394043724504</v>
      </c>
      <c r="G26" s="10" t="s">
        <v>180</v>
      </c>
      <c r="H26" s="18">
        <v>10129.750061387</v>
      </c>
      <c r="I26" s="10" t="s">
        <v>180</v>
      </c>
      <c r="J26" s="18">
        <v>7632.09684644749</v>
      </c>
      <c r="K26" s="10" t="s">
        <v>180</v>
      </c>
      <c r="L26" s="18">
        <v>1302.3801768681899</v>
      </c>
      <c r="M26" s="10" t="s">
        <v>180</v>
      </c>
      <c r="N26" s="18">
        <v>11119.915091778001</v>
      </c>
      <c r="O26" s="10" t="s">
        <v>180</v>
      </c>
      <c r="P26" s="18">
        <v>3802.6422650941599</v>
      </c>
      <c r="Q26" s="10" t="s">
        <v>159</v>
      </c>
      <c r="R26" s="18">
        <v>11681.6896078716</v>
      </c>
      <c r="S26" s="10" t="s">
        <v>180</v>
      </c>
    </row>
    <row r="27" spans="1:19" x14ac:dyDescent="0.2">
      <c r="A27" s="12" t="s">
        <v>195</v>
      </c>
      <c r="B27" s="18">
        <v>8254.1571703326499</v>
      </c>
      <c r="C27" s="10" t="s">
        <v>180</v>
      </c>
      <c r="D27" s="18">
        <v>16135.6121886124</v>
      </c>
      <c r="E27" s="10" t="s">
        <v>180</v>
      </c>
      <c r="F27" s="18">
        <v>88914.9066915937</v>
      </c>
      <c r="G27" s="10" t="s">
        <v>180</v>
      </c>
      <c r="H27" s="18">
        <v>10370.052350022401</v>
      </c>
      <c r="I27" s="10" t="s">
        <v>180</v>
      </c>
      <c r="J27" s="18">
        <v>7449.2157286265301</v>
      </c>
      <c r="K27" s="10" t="s">
        <v>180</v>
      </c>
      <c r="L27" s="18">
        <v>1477.4574165234901</v>
      </c>
      <c r="M27" s="10" t="s">
        <v>180</v>
      </c>
      <c r="N27" s="18">
        <v>11145.908040497499</v>
      </c>
      <c r="O27" s="10" t="s">
        <v>180</v>
      </c>
      <c r="P27" s="18">
        <v>4103.3725895302396</v>
      </c>
      <c r="Q27" s="10" t="s">
        <v>159</v>
      </c>
      <c r="R27" s="18">
        <v>12084.7308467891</v>
      </c>
      <c r="S27" s="10" t="s">
        <v>180</v>
      </c>
    </row>
    <row r="28" spans="1:19" x14ac:dyDescent="0.2">
      <c r="A28" s="12" t="s">
        <v>196</v>
      </c>
      <c r="B28" s="18">
        <v>8163.2773764430904</v>
      </c>
      <c r="C28" s="10" t="s">
        <v>180</v>
      </c>
      <c r="D28" s="18">
        <v>15806.969978937101</v>
      </c>
      <c r="E28" s="10" t="s">
        <v>180</v>
      </c>
      <c r="F28" s="18">
        <v>106316.294445758</v>
      </c>
      <c r="G28" s="10" t="s">
        <v>180</v>
      </c>
      <c r="H28" s="18">
        <v>10236.1369704674</v>
      </c>
      <c r="I28" s="10" t="s">
        <v>180</v>
      </c>
      <c r="J28" s="18">
        <v>6888.2252950744596</v>
      </c>
      <c r="K28" s="10" t="s">
        <v>180</v>
      </c>
      <c r="L28" s="18">
        <v>1380.2108981221299</v>
      </c>
      <c r="M28" s="10" t="s">
        <v>180</v>
      </c>
      <c r="N28" s="18">
        <v>10152.2485171809</v>
      </c>
      <c r="O28" s="10" t="s">
        <v>180</v>
      </c>
      <c r="P28" s="18">
        <v>3474.41035204116</v>
      </c>
      <c r="Q28" s="10" t="s">
        <v>159</v>
      </c>
      <c r="R28" s="18">
        <v>11756.039511815699</v>
      </c>
      <c r="S28" s="10" t="s">
        <v>180</v>
      </c>
    </row>
    <row r="29" spans="1:19" x14ac:dyDescent="0.2">
      <c r="A29" s="12" t="s">
        <v>198</v>
      </c>
      <c r="B29" s="18">
        <v>7691.9639551832597</v>
      </c>
      <c r="C29" s="10" t="s">
        <v>180</v>
      </c>
      <c r="D29" s="18">
        <v>15796.9918487669</v>
      </c>
      <c r="E29" s="10" t="s">
        <v>180</v>
      </c>
      <c r="F29" s="18">
        <v>154096.719235747</v>
      </c>
      <c r="G29" s="10" t="s">
        <v>180</v>
      </c>
      <c r="H29" s="18">
        <v>10279.222301575201</v>
      </c>
      <c r="I29" s="10" t="s">
        <v>180</v>
      </c>
      <c r="J29" s="18">
        <v>6668.8105923130097</v>
      </c>
      <c r="K29" s="10" t="s">
        <v>180</v>
      </c>
      <c r="L29" s="18">
        <v>1360.5569749477499</v>
      </c>
      <c r="M29" s="10" t="s">
        <v>180</v>
      </c>
      <c r="N29" s="18">
        <v>10274.2080641511</v>
      </c>
      <c r="O29" s="10" t="s">
        <v>180</v>
      </c>
      <c r="P29" s="18">
        <v>3276.5529507094502</v>
      </c>
      <c r="Q29" s="10" t="s">
        <v>159</v>
      </c>
      <c r="R29" s="18">
        <v>12196.839061041001</v>
      </c>
      <c r="S29" s="10" t="s">
        <v>180</v>
      </c>
    </row>
    <row r="30" spans="1:19" x14ac:dyDescent="0.2">
      <c r="A30" s="12" t="s">
        <v>199</v>
      </c>
      <c r="B30" s="18">
        <v>7375.5549832727002</v>
      </c>
      <c r="C30" s="10" t="s">
        <v>180</v>
      </c>
      <c r="D30" s="18">
        <v>15955.336666199801</v>
      </c>
      <c r="E30" s="10" t="s">
        <v>180</v>
      </c>
      <c r="F30" s="18">
        <v>168234.58665996799</v>
      </c>
      <c r="G30" s="10" t="s">
        <v>180</v>
      </c>
      <c r="H30" s="18">
        <v>10257.431693250601</v>
      </c>
      <c r="I30" s="10" t="s">
        <v>180</v>
      </c>
      <c r="J30" s="18">
        <v>6553.4719110922497</v>
      </c>
      <c r="K30" s="10" t="s">
        <v>180</v>
      </c>
      <c r="L30" s="18">
        <v>1138.9364311111699</v>
      </c>
      <c r="M30" s="10" t="s">
        <v>180</v>
      </c>
      <c r="N30" s="18">
        <v>9963.2343975960193</v>
      </c>
      <c r="O30" s="10" t="s">
        <v>180</v>
      </c>
      <c r="P30" s="18">
        <v>3212.5634968967602</v>
      </c>
      <c r="Q30" s="10" t="s">
        <v>159</v>
      </c>
      <c r="R30" s="18">
        <v>12244.738094828201</v>
      </c>
      <c r="S30" s="10" t="s">
        <v>180</v>
      </c>
    </row>
    <row r="31" spans="1:19" x14ac:dyDescent="0.2">
      <c r="A31" s="12" t="s">
        <v>200</v>
      </c>
      <c r="B31" s="18">
        <v>6854.5216344495802</v>
      </c>
      <c r="C31" s="10" t="s">
        <v>159</v>
      </c>
      <c r="D31" s="18">
        <v>13440.556685019101</v>
      </c>
      <c r="E31" s="10" t="s">
        <v>180</v>
      </c>
      <c r="F31" s="18">
        <v>12739.3783633741</v>
      </c>
      <c r="G31" s="10" t="s">
        <v>159</v>
      </c>
      <c r="H31" s="18">
        <v>8830.3976363227903</v>
      </c>
      <c r="I31" s="10" t="s">
        <v>180</v>
      </c>
      <c r="J31" s="18">
        <v>4912.2008073895404</v>
      </c>
      <c r="K31" s="10" t="s">
        <v>180</v>
      </c>
      <c r="L31" s="18">
        <v>864.31348266459997</v>
      </c>
      <c r="M31" s="10" t="s">
        <v>180</v>
      </c>
      <c r="N31" s="18">
        <v>7384.2231755641096</v>
      </c>
      <c r="O31" s="10" t="s">
        <v>180</v>
      </c>
      <c r="P31" s="18">
        <v>3428.8207172037401</v>
      </c>
      <c r="Q31" s="10" t="s">
        <v>159</v>
      </c>
      <c r="R31" s="18">
        <v>8896.3709728916401</v>
      </c>
      <c r="S31" s="10" t="s">
        <v>180</v>
      </c>
    </row>
    <row r="32" spans="1:19" x14ac:dyDescent="0.2">
      <c r="A32" s="15" t="s">
        <v>201</v>
      </c>
      <c r="B32" s="19">
        <v>8502.0452487121001</v>
      </c>
      <c r="C32" s="14" t="s">
        <v>159</v>
      </c>
      <c r="D32" s="19">
        <v>15115.290590303801</v>
      </c>
      <c r="E32" s="14" t="s">
        <v>180</v>
      </c>
      <c r="F32" s="19">
        <v>18498.0560357998</v>
      </c>
      <c r="G32" s="14" t="s">
        <v>159</v>
      </c>
      <c r="H32" s="19">
        <v>12414.381840334199</v>
      </c>
      <c r="I32" s="14" t="s">
        <v>180</v>
      </c>
      <c r="J32" s="19">
        <v>6961.0255141223097</v>
      </c>
      <c r="K32" s="14" t="s">
        <v>180</v>
      </c>
      <c r="L32" s="19">
        <v>898.84230394498695</v>
      </c>
      <c r="M32" s="14" t="s">
        <v>180</v>
      </c>
      <c r="N32" s="19">
        <v>5263.42799683878</v>
      </c>
      <c r="O32" s="14" t="s">
        <v>180</v>
      </c>
      <c r="P32" s="19">
        <v>4086.9629500102701</v>
      </c>
      <c r="Q32" s="14" t="s">
        <v>159</v>
      </c>
      <c r="R32" s="19">
        <v>9884.7246256003</v>
      </c>
      <c r="S32" s="14" t="s">
        <v>180</v>
      </c>
    </row>
    <row r="34" spans="1:2" x14ac:dyDescent="0.2">
      <c r="A34" s="16" t="s">
        <v>202</v>
      </c>
      <c r="B34" s="16" t="s">
        <v>203</v>
      </c>
    </row>
    <row r="37" spans="1:2" x14ac:dyDescent="0.2">
      <c r="B37" s="16" t="s">
        <v>208</v>
      </c>
    </row>
    <row r="40" spans="1:2" x14ac:dyDescent="0.2">
      <c r="A40" s="17" t="str">
        <f>HYPERLINK("#'TOTAL 3'!A2", "&lt;&lt;&lt; Previous table")</f>
        <v>&lt;&lt;&lt; Previous table</v>
      </c>
    </row>
    <row r="41" spans="1:2" x14ac:dyDescent="0.2">
      <c r="A41" s="17" t="str">
        <f>HYPERLINK("#'TOTAL 5'!A2", "&gt;&gt;&gt; Next table")</f>
        <v>&gt;&gt;&gt; Next table</v>
      </c>
    </row>
  </sheetData>
  <mergeCells count="12">
    <mergeCell ref="A2:S2"/>
    <mergeCell ref="A3:S3"/>
    <mergeCell ref="A6:S6"/>
    <mergeCell ref="B5:C5"/>
    <mergeCell ref="D5:E5"/>
    <mergeCell ref="F5:G5"/>
    <mergeCell ref="H5:I5"/>
    <mergeCell ref="J5:K5"/>
    <mergeCell ref="L5:M5"/>
    <mergeCell ref="N5:O5"/>
    <mergeCell ref="P5:Q5"/>
    <mergeCell ref="R5:S5"/>
  </mergeCells>
  <pageMargins left="0.7" right="0.7" top="0.75" bottom="0.75" header="0.3" footer="0.3"/>
  <pageSetup paperSize="9" orientation="portrait" horizontalDpi="300" verticalDpi="300"/>
</worksheet>
</file>

<file path=xl/worksheets/sheet1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E00-000000000000}">
  <dimension ref="A1:S42"/>
  <sheetViews>
    <sheetView workbookViewId="0"/>
  </sheetViews>
  <sheetFormatPr defaultColWidth="11.42578125" defaultRowHeight="12.75" x14ac:dyDescent="0.2"/>
  <cols>
    <col min="1" max="2" width="12.7109375" customWidth="1"/>
    <col min="3" max="3" width="4.42578125" customWidth="1"/>
    <col min="4" max="4" width="12.7109375" customWidth="1"/>
    <col min="5" max="5" width="4.42578125" customWidth="1"/>
    <col min="6" max="6" width="12.7109375" customWidth="1"/>
    <col min="7" max="7" width="4.42578125" customWidth="1"/>
    <col min="8" max="8" width="12.7109375" customWidth="1"/>
    <col min="9" max="9" width="4.42578125" customWidth="1"/>
    <col min="10" max="10" width="12.7109375" customWidth="1"/>
    <col min="11" max="11" width="4.42578125" customWidth="1"/>
    <col min="12" max="12" width="12.7109375" customWidth="1"/>
    <col min="13" max="13" width="4.42578125" customWidth="1"/>
    <col min="14" max="14" width="12.7109375" customWidth="1"/>
    <col min="15" max="15" width="4.42578125" customWidth="1"/>
    <col min="16" max="16" width="12.7109375" customWidth="1"/>
    <col min="17" max="17" width="4.42578125" customWidth="1"/>
    <col min="18" max="18" width="12.7109375" customWidth="1"/>
    <col min="19" max="19" width="4.42578125" customWidth="1"/>
  </cols>
  <sheetData>
    <row r="1" spans="1:19" x14ac:dyDescent="0.2">
      <c r="A1" s="8" t="str">
        <f>HYPERLINK("#'INDEX'!B130", "Link to index")</f>
        <v>Link to index</v>
      </c>
    </row>
    <row r="2" spans="1:19" ht="15.75" customHeight="1" x14ac:dyDescent="0.2">
      <c r="A2" s="25" t="s">
        <v>464</v>
      </c>
      <c r="B2" s="24"/>
      <c r="C2" s="24"/>
      <c r="D2" s="24"/>
      <c r="E2" s="24"/>
      <c r="F2" s="24"/>
      <c r="G2" s="24"/>
      <c r="H2" s="24"/>
      <c r="I2" s="24"/>
      <c r="J2" s="24"/>
      <c r="K2" s="24"/>
      <c r="L2" s="24"/>
      <c r="M2" s="24"/>
      <c r="N2" s="24"/>
      <c r="O2" s="24"/>
      <c r="P2" s="24"/>
      <c r="Q2" s="24"/>
      <c r="R2" s="24"/>
      <c r="S2" s="24"/>
    </row>
    <row r="3" spans="1:19" ht="15.75" customHeight="1" x14ac:dyDescent="0.2">
      <c r="A3" s="25" t="s">
        <v>148</v>
      </c>
      <c r="B3" s="24"/>
      <c r="C3" s="24"/>
      <c r="D3" s="24"/>
      <c r="E3" s="24"/>
      <c r="F3" s="24"/>
      <c r="G3" s="24"/>
      <c r="H3" s="24"/>
      <c r="I3" s="24"/>
      <c r="J3" s="24"/>
      <c r="K3" s="24"/>
      <c r="L3" s="24"/>
      <c r="M3" s="24"/>
      <c r="N3" s="24"/>
      <c r="O3" s="24"/>
      <c r="P3" s="24"/>
      <c r="Q3" s="24"/>
      <c r="R3" s="24"/>
      <c r="S3" s="24"/>
    </row>
    <row r="4" spans="1:19" ht="15.75" customHeight="1" x14ac:dyDescent="0.2"/>
    <row r="5" spans="1:19" ht="55.5" customHeight="1" x14ac:dyDescent="0.2">
      <c r="A5" s="11" t="s">
        <v>159</v>
      </c>
      <c r="B5" s="27" t="s">
        <v>160</v>
      </c>
      <c r="C5" s="27" t="s">
        <v>159</v>
      </c>
      <c r="D5" s="27" t="s">
        <v>161</v>
      </c>
      <c r="E5" s="27" t="s">
        <v>159</v>
      </c>
      <c r="F5" s="27" t="s">
        <v>162</v>
      </c>
      <c r="G5" s="27" t="s">
        <v>159</v>
      </c>
      <c r="H5" s="27" t="s">
        <v>163</v>
      </c>
      <c r="I5" s="27" t="s">
        <v>159</v>
      </c>
      <c r="J5" s="27" t="s">
        <v>164</v>
      </c>
      <c r="K5" s="27" t="s">
        <v>159</v>
      </c>
      <c r="L5" s="27" t="s">
        <v>165</v>
      </c>
      <c r="M5" s="27" t="s">
        <v>159</v>
      </c>
      <c r="N5" s="27" t="s">
        <v>166</v>
      </c>
      <c r="O5" s="27" t="s">
        <v>159</v>
      </c>
      <c r="P5" s="27" t="s">
        <v>167</v>
      </c>
      <c r="Q5" s="27" t="s">
        <v>159</v>
      </c>
      <c r="R5" s="27" t="s">
        <v>168</v>
      </c>
      <c r="S5" s="27" t="s">
        <v>159</v>
      </c>
    </row>
    <row r="6" spans="1:19" x14ac:dyDescent="0.2">
      <c r="A6" s="26" t="s">
        <v>169</v>
      </c>
      <c r="B6" s="26"/>
      <c r="C6" s="26"/>
      <c r="D6" s="26"/>
      <c r="E6" s="26"/>
      <c r="F6" s="26"/>
      <c r="G6" s="26"/>
      <c r="H6" s="26"/>
      <c r="I6" s="26"/>
      <c r="J6" s="26"/>
      <c r="K6" s="26"/>
      <c r="L6" s="26"/>
      <c r="M6" s="26"/>
      <c r="N6" s="26"/>
      <c r="O6" s="26"/>
      <c r="P6" s="26"/>
      <c r="Q6" s="26"/>
      <c r="R6" s="26"/>
      <c r="S6" s="26"/>
    </row>
    <row r="7" spans="1:19" x14ac:dyDescent="0.2">
      <c r="A7" s="12" t="s">
        <v>170</v>
      </c>
      <c r="B7" s="9">
        <v>180.64782500000001</v>
      </c>
      <c r="C7" s="10" t="s">
        <v>159</v>
      </c>
      <c r="D7" s="9">
        <v>3762.0280317915999</v>
      </c>
      <c r="E7" s="10" t="s">
        <v>159</v>
      </c>
      <c r="F7" s="9">
        <v>97.713033999999993</v>
      </c>
      <c r="G7" s="10" t="s">
        <v>159</v>
      </c>
      <c r="H7" s="9">
        <v>1448.6552836402</v>
      </c>
      <c r="I7" s="10" t="s">
        <v>180</v>
      </c>
      <c r="J7" s="9">
        <v>570.75800000000004</v>
      </c>
      <c r="K7" s="10" t="s">
        <v>180</v>
      </c>
      <c r="L7" s="9">
        <v>148.093435</v>
      </c>
      <c r="M7" s="10" t="s">
        <v>159</v>
      </c>
      <c r="N7" s="9">
        <v>2545.837</v>
      </c>
      <c r="O7" s="10" t="s">
        <v>159</v>
      </c>
      <c r="P7" s="9">
        <v>753.58625500000005</v>
      </c>
      <c r="Q7" s="10" t="s">
        <v>159</v>
      </c>
      <c r="R7" s="9">
        <v>9507.3188644317997</v>
      </c>
      <c r="S7" s="10" t="s">
        <v>180</v>
      </c>
    </row>
    <row r="8" spans="1:19" x14ac:dyDescent="0.2">
      <c r="A8" s="12" t="s">
        <v>171</v>
      </c>
      <c r="B8" s="9">
        <v>170.49100000000001</v>
      </c>
      <c r="C8" s="10" t="s">
        <v>159</v>
      </c>
      <c r="D8" s="9">
        <v>3961.9850000000001</v>
      </c>
      <c r="E8" s="10" t="s">
        <v>159</v>
      </c>
      <c r="F8" s="9">
        <v>100.35888</v>
      </c>
      <c r="G8" s="10" t="s">
        <v>159</v>
      </c>
      <c r="H8" s="9">
        <v>1575.559</v>
      </c>
      <c r="I8" s="10" t="s">
        <v>180</v>
      </c>
      <c r="J8" s="9">
        <v>613.96500000000003</v>
      </c>
      <c r="K8" s="10" t="s">
        <v>180</v>
      </c>
      <c r="L8" s="9">
        <v>160.5248106</v>
      </c>
      <c r="M8" s="10" t="s">
        <v>159</v>
      </c>
      <c r="N8" s="9">
        <v>2756.7363999999998</v>
      </c>
      <c r="O8" s="10" t="s">
        <v>180</v>
      </c>
      <c r="P8" s="9">
        <v>699.58759999999995</v>
      </c>
      <c r="Q8" s="10" t="s">
        <v>159</v>
      </c>
      <c r="R8" s="9">
        <v>10039.2076906</v>
      </c>
      <c r="S8" s="10" t="s">
        <v>180</v>
      </c>
    </row>
    <row r="9" spans="1:19" x14ac:dyDescent="0.2">
      <c r="A9" s="12" t="s">
        <v>172</v>
      </c>
      <c r="B9" s="9">
        <v>178.83</v>
      </c>
      <c r="C9" s="10" t="s">
        <v>159</v>
      </c>
      <c r="D9" s="9">
        <v>4527.701</v>
      </c>
      <c r="E9" s="10" t="s">
        <v>159</v>
      </c>
      <c r="F9" s="9">
        <v>111.129</v>
      </c>
      <c r="G9" s="10" t="s">
        <v>159</v>
      </c>
      <c r="H9" s="9">
        <v>1761.777</v>
      </c>
      <c r="I9" s="10" t="s">
        <v>180</v>
      </c>
      <c r="J9" s="9">
        <v>664.13800000000003</v>
      </c>
      <c r="K9" s="10" t="s">
        <v>180</v>
      </c>
      <c r="L9" s="9">
        <v>177.16800499999999</v>
      </c>
      <c r="M9" s="10" t="s">
        <v>159</v>
      </c>
      <c r="N9" s="9">
        <v>3197.0970000000002</v>
      </c>
      <c r="O9" s="10" t="s">
        <v>180</v>
      </c>
      <c r="P9" s="9">
        <v>698.88599999999997</v>
      </c>
      <c r="Q9" s="10" t="s">
        <v>159</v>
      </c>
      <c r="R9" s="9">
        <v>11316.726005</v>
      </c>
      <c r="S9" s="10" t="s">
        <v>180</v>
      </c>
    </row>
    <row r="10" spans="1:19" x14ac:dyDescent="0.2">
      <c r="A10" s="12" t="s">
        <v>173</v>
      </c>
      <c r="B10" s="9">
        <v>200.14400000000001</v>
      </c>
      <c r="C10" s="10" t="s">
        <v>159</v>
      </c>
      <c r="D10" s="9">
        <v>5104.8469999999998</v>
      </c>
      <c r="E10" s="10" t="s">
        <v>159</v>
      </c>
      <c r="F10" s="9">
        <v>122.2702</v>
      </c>
      <c r="G10" s="10" t="s">
        <v>159</v>
      </c>
      <c r="H10" s="9">
        <v>1992.62</v>
      </c>
      <c r="I10" s="10" t="s">
        <v>180</v>
      </c>
      <c r="J10" s="9">
        <v>719.346</v>
      </c>
      <c r="K10" s="10" t="s">
        <v>180</v>
      </c>
      <c r="L10" s="9">
        <v>196.46199999999999</v>
      </c>
      <c r="M10" s="10" t="s">
        <v>159</v>
      </c>
      <c r="N10" s="9">
        <v>3456.7959999999998</v>
      </c>
      <c r="O10" s="10" t="s">
        <v>180</v>
      </c>
      <c r="P10" s="9">
        <v>645.93600000000004</v>
      </c>
      <c r="Q10" s="10" t="s">
        <v>159</v>
      </c>
      <c r="R10" s="9">
        <v>12438.421200000001</v>
      </c>
      <c r="S10" s="10" t="s">
        <v>180</v>
      </c>
    </row>
    <row r="11" spans="1:19" x14ac:dyDescent="0.2">
      <c r="A11" s="12" t="s">
        <v>174</v>
      </c>
      <c r="B11" s="9">
        <v>209.821</v>
      </c>
      <c r="C11" s="10" t="s">
        <v>159</v>
      </c>
      <c r="D11" s="9">
        <v>5520.4520000000002</v>
      </c>
      <c r="E11" s="10" t="s">
        <v>159</v>
      </c>
      <c r="F11" s="9">
        <v>147.71379999999999</v>
      </c>
      <c r="G11" s="10" t="s">
        <v>159</v>
      </c>
      <c r="H11" s="9">
        <v>2019.04</v>
      </c>
      <c r="I11" s="10" t="s">
        <v>180</v>
      </c>
      <c r="J11" s="9">
        <v>767.78599999999994</v>
      </c>
      <c r="K11" s="10" t="s">
        <v>180</v>
      </c>
      <c r="L11" s="9">
        <v>209.60917085899999</v>
      </c>
      <c r="M11" s="10" t="s">
        <v>159</v>
      </c>
      <c r="N11" s="9">
        <v>3782.6</v>
      </c>
      <c r="O11" s="10" t="s">
        <v>180</v>
      </c>
      <c r="P11" s="9">
        <v>656.52700000000004</v>
      </c>
      <c r="Q11" s="10" t="s">
        <v>159</v>
      </c>
      <c r="R11" s="9">
        <v>13313.548970858999</v>
      </c>
      <c r="S11" s="10" t="s">
        <v>180</v>
      </c>
    </row>
    <row r="12" spans="1:19" x14ac:dyDescent="0.2">
      <c r="A12" s="12" t="s">
        <v>175</v>
      </c>
      <c r="B12" s="9">
        <v>226.63800000000001</v>
      </c>
      <c r="C12" s="10" t="s">
        <v>159</v>
      </c>
      <c r="D12" s="9">
        <v>5886.62</v>
      </c>
      <c r="E12" s="10" t="s">
        <v>180</v>
      </c>
      <c r="F12" s="9">
        <v>170.755</v>
      </c>
      <c r="G12" s="10" t="s">
        <v>159</v>
      </c>
      <c r="H12" s="9">
        <v>2168.3980000000001</v>
      </c>
      <c r="I12" s="10" t="s">
        <v>180</v>
      </c>
      <c r="J12" s="9">
        <v>838.173</v>
      </c>
      <c r="K12" s="10" t="s">
        <v>180</v>
      </c>
      <c r="L12" s="9">
        <v>231.72371200000001</v>
      </c>
      <c r="M12" s="10" t="s">
        <v>159</v>
      </c>
      <c r="N12" s="9">
        <v>4169.1580000000004</v>
      </c>
      <c r="O12" s="10" t="s">
        <v>180</v>
      </c>
      <c r="P12" s="9">
        <v>657.66399999999999</v>
      </c>
      <c r="Q12" s="10" t="s">
        <v>159</v>
      </c>
      <c r="R12" s="9">
        <v>14349.129712</v>
      </c>
      <c r="S12" s="10" t="s">
        <v>180</v>
      </c>
    </row>
    <row r="13" spans="1:19" x14ac:dyDescent="0.2">
      <c r="A13" s="12" t="s">
        <v>176</v>
      </c>
      <c r="B13" s="9">
        <v>231.316</v>
      </c>
      <c r="C13" s="10" t="s">
        <v>159</v>
      </c>
      <c r="D13" s="9">
        <v>6047.2420000000002</v>
      </c>
      <c r="E13" s="10" t="s">
        <v>180</v>
      </c>
      <c r="F13" s="9">
        <v>216.833018662</v>
      </c>
      <c r="G13" s="10" t="s">
        <v>180</v>
      </c>
      <c r="H13" s="9">
        <v>2305.7170000000001</v>
      </c>
      <c r="I13" s="10" t="s">
        <v>180</v>
      </c>
      <c r="J13" s="9">
        <v>901.37599999999998</v>
      </c>
      <c r="K13" s="10" t="s">
        <v>180</v>
      </c>
      <c r="L13" s="9">
        <v>260.15880199999998</v>
      </c>
      <c r="M13" s="10" t="s">
        <v>159</v>
      </c>
      <c r="N13" s="9">
        <v>4366.28</v>
      </c>
      <c r="O13" s="10" t="s">
        <v>180</v>
      </c>
      <c r="P13" s="9">
        <v>673.44</v>
      </c>
      <c r="Q13" s="10" t="s">
        <v>159</v>
      </c>
      <c r="R13" s="9">
        <v>15002.362820662</v>
      </c>
      <c r="S13" s="10" t="s">
        <v>180</v>
      </c>
    </row>
    <row r="14" spans="1:19" x14ac:dyDescent="0.2">
      <c r="A14" s="12" t="s">
        <v>177</v>
      </c>
      <c r="B14" s="9">
        <v>242.45</v>
      </c>
      <c r="C14" s="10" t="s">
        <v>180</v>
      </c>
      <c r="D14" s="9">
        <v>6312.7060000000001</v>
      </c>
      <c r="E14" s="10" t="s">
        <v>401</v>
      </c>
      <c r="F14" s="9">
        <v>250.39500000000001</v>
      </c>
      <c r="G14" s="10" t="s">
        <v>180</v>
      </c>
      <c r="H14" s="9">
        <v>2478.4569999999999</v>
      </c>
      <c r="I14" s="10" t="s">
        <v>180</v>
      </c>
      <c r="J14" s="9">
        <v>981.7</v>
      </c>
      <c r="K14" s="10" t="s">
        <v>180</v>
      </c>
      <c r="L14" s="9">
        <v>270.75099999999998</v>
      </c>
      <c r="M14" s="10" t="s">
        <v>159</v>
      </c>
      <c r="N14" s="9">
        <v>4236.201</v>
      </c>
      <c r="O14" s="10" t="s">
        <v>180</v>
      </c>
      <c r="P14" s="9">
        <v>669.69799999999998</v>
      </c>
      <c r="Q14" s="10" t="s">
        <v>159</v>
      </c>
      <c r="R14" s="9">
        <v>15442.358</v>
      </c>
      <c r="S14" s="10" t="s">
        <v>401</v>
      </c>
    </row>
    <row r="15" spans="1:19" x14ac:dyDescent="0.2">
      <c r="A15" s="12" t="s">
        <v>181</v>
      </c>
      <c r="B15" s="9">
        <v>254.08</v>
      </c>
      <c r="C15" s="10" t="s">
        <v>180</v>
      </c>
      <c r="D15" s="9">
        <v>6614.3140000000003</v>
      </c>
      <c r="E15" s="10" t="s">
        <v>314</v>
      </c>
      <c r="F15" s="9">
        <v>267.339</v>
      </c>
      <c r="G15" s="10" t="s">
        <v>180</v>
      </c>
      <c r="H15" s="9">
        <v>2793.2939999999999</v>
      </c>
      <c r="I15" s="10" t="s">
        <v>180</v>
      </c>
      <c r="J15" s="9">
        <v>1052.953</v>
      </c>
      <c r="K15" s="10" t="s">
        <v>180</v>
      </c>
      <c r="L15" s="9">
        <v>285.23</v>
      </c>
      <c r="M15" s="10" t="s">
        <v>159</v>
      </c>
      <c r="N15" s="9">
        <v>4250.9440000000004</v>
      </c>
      <c r="O15" s="10" t="s">
        <v>180</v>
      </c>
      <c r="P15" s="9">
        <v>728.66499999999996</v>
      </c>
      <c r="Q15" s="10" t="s">
        <v>159</v>
      </c>
      <c r="R15" s="9">
        <v>16246.819</v>
      </c>
      <c r="S15" s="10" t="s">
        <v>401</v>
      </c>
    </row>
    <row r="16" spans="1:19" x14ac:dyDescent="0.2">
      <c r="A16" s="12" t="s">
        <v>182</v>
      </c>
      <c r="B16" s="9">
        <v>248.054</v>
      </c>
      <c r="C16" s="10" t="s">
        <v>180</v>
      </c>
      <c r="D16" s="9">
        <v>6924.5659999999998</v>
      </c>
      <c r="E16" s="10" t="s">
        <v>314</v>
      </c>
      <c r="F16" s="9">
        <v>272.38900000000001</v>
      </c>
      <c r="G16" s="10" t="s">
        <v>180</v>
      </c>
      <c r="H16" s="9">
        <v>2969.152</v>
      </c>
      <c r="I16" s="10" t="s">
        <v>180</v>
      </c>
      <c r="J16" s="9">
        <v>1087.086</v>
      </c>
      <c r="K16" s="10" t="s">
        <v>180</v>
      </c>
      <c r="L16" s="9">
        <v>298.416</v>
      </c>
      <c r="M16" s="10" t="s">
        <v>159</v>
      </c>
      <c r="N16" s="9">
        <v>4328.7110000000002</v>
      </c>
      <c r="O16" s="10" t="s">
        <v>180</v>
      </c>
      <c r="P16" s="9">
        <v>785.84799999999996</v>
      </c>
      <c r="Q16" s="10" t="s">
        <v>159</v>
      </c>
      <c r="R16" s="9">
        <v>16914.222000000002</v>
      </c>
      <c r="S16" s="10" t="s">
        <v>401</v>
      </c>
    </row>
    <row r="17" spans="1:19" x14ac:dyDescent="0.2">
      <c r="A17" s="12" t="s">
        <v>183</v>
      </c>
      <c r="B17" s="9">
        <v>256.78100000000001</v>
      </c>
      <c r="C17" s="10" t="s">
        <v>180</v>
      </c>
      <c r="D17" s="9">
        <v>7123.0820000000003</v>
      </c>
      <c r="E17" s="10" t="s">
        <v>314</v>
      </c>
      <c r="F17" s="9">
        <v>319.31173000000001</v>
      </c>
      <c r="G17" s="10" t="s">
        <v>180</v>
      </c>
      <c r="H17" s="9">
        <v>3120.9495870300002</v>
      </c>
      <c r="I17" s="10" t="s">
        <v>180</v>
      </c>
      <c r="J17" s="9">
        <v>1097.979</v>
      </c>
      <c r="K17" s="10" t="s">
        <v>180</v>
      </c>
      <c r="L17" s="9">
        <v>312.12400000000002</v>
      </c>
      <c r="M17" s="10" t="s">
        <v>159</v>
      </c>
      <c r="N17" s="9">
        <v>4534.8529884</v>
      </c>
      <c r="O17" s="10" t="s">
        <v>180</v>
      </c>
      <c r="P17" s="9">
        <v>851.98635999999999</v>
      </c>
      <c r="Q17" s="10" t="s">
        <v>159</v>
      </c>
      <c r="R17" s="9">
        <v>17617.06666543</v>
      </c>
      <c r="S17" s="10" t="s">
        <v>401</v>
      </c>
    </row>
    <row r="18" spans="1:19" x14ac:dyDescent="0.2">
      <c r="A18" s="12" t="s">
        <v>184</v>
      </c>
      <c r="B18" s="9">
        <v>250.10400000000001</v>
      </c>
      <c r="C18" s="10" t="s">
        <v>180</v>
      </c>
      <c r="D18" s="9">
        <v>7369.3090000000002</v>
      </c>
      <c r="E18" s="10" t="s">
        <v>314</v>
      </c>
      <c r="F18" s="9">
        <v>391.24453999999997</v>
      </c>
      <c r="G18" s="10" t="s">
        <v>180</v>
      </c>
      <c r="H18" s="9">
        <v>3011.7632867299999</v>
      </c>
      <c r="I18" s="10" t="s">
        <v>180</v>
      </c>
      <c r="J18" s="9">
        <v>1152.008</v>
      </c>
      <c r="K18" s="10" t="s">
        <v>180</v>
      </c>
      <c r="L18" s="9">
        <v>328.38600000000002</v>
      </c>
      <c r="M18" s="10" t="s">
        <v>159</v>
      </c>
      <c r="N18" s="9">
        <v>4703.5057459999998</v>
      </c>
      <c r="O18" s="10" t="s">
        <v>180</v>
      </c>
      <c r="P18" s="9">
        <v>1006.5170000000001</v>
      </c>
      <c r="Q18" s="10" t="s">
        <v>159</v>
      </c>
      <c r="R18" s="9">
        <v>18212.837572730001</v>
      </c>
      <c r="S18" s="10" t="s">
        <v>401</v>
      </c>
    </row>
    <row r="19" spans="1:19" x14ac:dyDescent="0.2">
      <c r="A19" s="12" t="s">
        <v>185</v>
      </c>
      <c r="B19" s="9">
        <v>243.86099999999999</v>
      </c>
      <c r="C19" s="10" t="s">
        <v>180</v>
      </c>
      <c r="D19" s="9">
        <v>6845.7830000000004</v>
      </c>
      <c r="E19" s="10" t="s">
        <v>159</v>
      </c>
      <c r="F19" s="9">
        <v>443.97578075000001</v>
      </c>
      <c r="G19" s="10" t="s">
        <v>180</v>
      </c>
      <c r="H19" s="9">
        <v>3197.3413636599998</v>
      </c>
      <c r="I19" s="10" t="s">
        <v>180</v>
      </c>
      <c r="J19" s="9">
        <v>1102.453</v>
      </c>
      <c r="K19" s="10" t="s">
        <v>180</v>
      </c>
      <c r="L19" s="9">
        <v>358.46199999999999</v>
      </c>
      <c r="M19" s="10" t="s">
        <v>159</v>
      </c>
      <c r="N19" s="9">
        <v>4836.4093499999999</v>
      </c>
      <c r="O19" s="10" t="s">
        <v>180</v>
      </c>
      <c r="P19" s="9">
        <v>1071.77</v>
      </c>
      <c r="Q19" s="10" t="s">
        <v>159</v>
      </c>
      <c r="R19" s="9">
        <v>18100.05549441</v>
      </c>
      <c r="S19" s="10" t="s">
        <v>180</v>
      </c>
    </row>
    <row r="20" spans="1:19" x14ac:dyDescent="0.2">
      <c r="A20" s="12" t="s">
        <v>187</v>
      </c>
      <c r="B20" s="9">
        <v>243.52099999999999</v>
      </c>
      <c r="C20" s="10" t="s">
        <v>180</v>
      </c>
      <c r="D20" s="9">
        <v>7150.3739999999998</v>
      </c>
      <c r="E20" s="10" t="s">
        <v>159</v>
      </c>
      <c r="F20" s="9">
        <v>500.42891147</v>
      </c>
      <c r="G20" s="10" t="s">
        <v>180</v>
      </c>
      <c r="H20" s="9">
        <v>3344.337</v>
      </c>
      <c r="I20" s="10" t="s">
        <v>180</v>
      </c>
      <c r="J20" s="9">
        <v>1133.752</v>
      </c>
      <c r="K20" s="10" t="s">
        <v>180</v>
      </c>
      <c r="L20" s="9">
        <v>395.90199999999999</v>
      </c>
      <c r="M20" s="10" t="s">
        <v>159</v>
      </c>
      <c r="N20" s="9">
        <v>5106.6899039999998</v>
      </c>
      <c r="O20" s="10" t="s">
        <v>180</v>
      </c>
      <c r="P20" s="9">
        <v>1164.1585831</v>
      </c>
      <c r="Q20" s="10" t="s">
        <v>159</v>
      </c>
      <c r="R20" s="9">
        <v>19039.163398569999</v>
      </c>
      <c r="S20" s="10" t="s">
        <v>180</v>
      </c>
    </row>
    <row r="21" spans="1:19" x14ac:dyDescent="0.2">
      <c r="A21" s="12" t="s">
        <v>188</v>
      </c>
      <c r="B21" s="9">
        <v>243.00200000000001</v>
      </c>
      <c r="C21" s="10" t="s">
        <v>180</v>
      </c>
      <c r="D21" s="9">
        <v>6673.0119999999997</v>
      </c>
      <c r="E21" s="10" t="s">
        <v>180</v>
      </c>
      <c r="F21" s="9">
        <v>543.06910800000003</v>
      </c>
      <c r="G21" s="10" t="s">
        <v>180</v>
      </c>
      <c r="H21" s="9">
        <v>3215.3560000000002</v>
      </c>
      <c r="I21" s="10" t="s">
        <v>180</v>
      </c>
      <c r="J21" s="9">
        <v>1140.8320000000001</v>
      </c>
      <c r="K21" s="10" t="s">
        <v>180</v>
      </c>
      <c r="L21" s="9">
        <v>383.42700000000002</v>
      </c>
      <c r="M21" s="10" t="s">
        <v>159</v>
      </c>
      <c r="N21" s="9">
        <v>5120.5668895839999</v>
      </c>
      <c r="O21" s="10" t="s">
        <v>180</v>
      </c>
      <c r="P21" s="9">
        <v>1136.8219999999999</v>
      </c>
      <c r="Q21" s="10" t="s">
        <v>159</v>
      </c>
      <c r="R21" s="9">
        <v>18456.086997584</v>
      </c>
      <c r="S21" s="10" t="s">
        <v>180</v>
      </c>
    </row>
    <row r="22" spans="1:19" x14ac:dyDescent="0.2">
      <c r="A22" s="12" t="s">
        <v>189</v>
      </c>
      <c r="B22" s="9">
        <v>245.17500000000001</v>
      </c>
      <c r="C22" s="10" t="s">
        <v>180</v>
      </c>
      <c r="D22" s="9">
        <v>7444.9849999999997</v>
      </c>
      <c r="E22" s="10" t="s">
        <v>159</v>
      </c>
      <c r="F22" s="9">
        <v>570.25244199999997</v>
      </c>
      <c r="G22" s="10" t="s">
        <v>180</v>
      </c>
      <c r="H22" s="9">
        <v>3321.35</v>
      </c>
      <c r="I22" s="10" t="s">
        <v>180</v>
      </c>
      <c r="J22" s="9">
        <v>1145.1120000000001</v>
      </c>
      <c r="K22" s="10" t="s">
        <v>180</v>
      </c>
      <c r="L22" s="9">
        <v>392.46</v>
      </c>
      <c r="M22" s="10" t="s">
        <v>159</v>
      </c>
      <c r="N22" s="9">
        <v>5183.4110000000001</v>
      </c>
      <c r="O22" s="10" t="s">
        <v>180</v>
      </c>
      <c r="P22" s="9">
        <v>1118.6601000000001</v>
      </c>
      <c r="Q22" s="10" t="s">
        <v>159</v>
      </c>
      <c r="R22" s="9">
        <v>19421.405542</v>
      </c>
      <c r="S22" s="10" t="s">
        <v>180</v>
      </c>
    </row>
    <row r="23" spans="1:19" x14ac:dyDescent="0.2">
      <c r="A23" s="12" t="s">
        <v>190</v>
      </c>
      <c r="B23" s="9">
        <v>247.12299999999999</v>
      </c>
      <c r="C23" s="10" t="s">
        <v>180</v>
      </c>
      <c r="D23" s="9">
        <v>7807.9049999999997</v>
      </c>
      <c r="E23" s="10" t="s">
        <v>159</v>
      </c>
      <c r="F23" s="9">
        <v>692.84770500000002</v>
      </c>
      <c r="G23" s="10" t="s">
        <v>180</v>
      </c>
      <c r="H23" s="9">
        <v>3477.4989999999998</v>
      </c>
      <c r="I23" s="10" t="s">
        <v>180</v>
      </c>
      <c r="J23" s="9">
        <v>1163.68</v>
      </c>
      <c r="K23" s="10" t="s">
        <v>180</v>
      </c>
      <c r="L23" s="9">
        <v>384.14400000000001</v>
      </c>
      <c r="M23" s="10" t="s">
        <v>159</v>
      </c>
      <c r="N23" s="9">
        <v>5462.1509999999998</v>
      </c>
      <c r="O23" s="10" t="s">
        <v>180</v>
      </c>
      <c r="P23" s="9">
        <v>1313.4136000000001</v>
      </c>
      <c r="Q23" s="10" t="s">
        <v>159</v>
      </c>
      <c r="R23" s="9">
        <v>20548.763305</v>
      </c>
      <c r="S23" s="10" t="s">
        <v>180</v>
      </c>
    </row>
    <row r="24" spans="1:19" x14ac:dyDescent="0.2">
      <c r="A24" s="12" t="s">
        <v>191</v>
      </c>
      <c r="B24" s="9">
        <v>243.584</v>
      </c>
      <c r="C24" s="10" t="s">
        <v>180</v>
      </c>
      <c r="D24" s="9">
        <v>8051.68</v>
      </c>
      <c r="E24" s="10" t="s">
        <v>159</v>
      </c>
      <c r="F24" s="9">
        <v>820.86435600000004</v>
      </c>
      <c r="G24" s="10" t="s">
        <v>180</v>
      </c>
      <c r="H24" s="9">
        <v>3556.462</v>
      </c>
      <c r="I24" s="10" t="s">
        <v>180</v>
      </c>
      <c r="J24" s="9">
        <v>1132.691</v>
      </c>
      <c r="K24" s="10" t="s">
        <v>180</v>
      </c>
      <c r="L24" s="9">
        <v>320.32499999999999</v>
      </c>
      <c r="M24" s="10" t="s">
        <v>159</v>
      </c>
      <c r="N24" s="9">
        <v>5341.2560000000003</v>
      </c>
      <c r="O24" s="10" t="s">
        <v>180</v>
      </c>
      <c r="P24" s="9">
        <v>1328.684</v>
      </c>
      <c r="Q24" s="10" t="s">
        <v>159</v>
      </c>
      <c r="R24" s="9">
        <v>20795.546355999999</v>
      </c>
      <c r="S24" s="10" t="s">
        <v>180</v>
      </c>
    </row>
    <row r="25" spans="1:19" x14ac:dyDescent="0.2">
      <c r="A25" s="12" t="s">
        <v>192</v>
      </c>
      <c r="B25" s="9">
        <v>234.137</v>
      </c>
      <c r="C25" s="10" t="s">
        <v>180</v>
      </c>
      <c r="D25" s="9">
        <v>8286.2456755300009</v>
      </c>
      <c r="E25" s="10" t="s">
        <v>159</v>
      </c>
      <c r="F25" s="9">
        <v>939.64446499999997</v>
      </c>
      <c r="G25" s="10" t="s">
        <v>180</v>
      </c>
      <c r="H25" s="9">
        <v>3499.625</v>
      </c>
      <c r="I25" s="10" t="s">
        <v>180</v>
      </c>
      <c r="J25" s="9">
        <v>1143.75661952</v>
      </c>
      <c r="K25" s="10" t="s">
        <v>180</v>
      </c>
      <c r="L25" s="9">
        <v>316.16461600000002</v>
      </c>
      <c r="M25" s="10" t="s">
        <v>159</v>
      </c>
      <c r="N25" s="9">
        <v>5350.7352406297996</v>
      </c>
      <c r="O25" s="10" t="s">
        <v>180</v>
      </c>
      <c r="P25" s="9">
        <v>1511.3389999999999</v>
      </c>
      <c r="Q25" s="10" t="s">
        <v>159</v>
      </c>
      <c r="R25" s="9">
        <v>21281.647616679798</v>
      </c>
      <c r="S25" s="10" t="s">
        <v>180</v>
      </c>
    </row>
    <row r="26" spans="1:19" x14ac:dyDescent="0.2">
      <c r="A26" s="12" t="s">
        <v>193</v>
      </c>
      <c r="B26" s="9">
        <v>230.17</v>
      </c>
      <c r="C26" s="10" t="s">
        <v>180</v>
      </c>
      <c r="D26" s="9">
        <v>8959.75</v>
      </c>
      <c r="E26" s="10" t="s">
        <v>159</v>
      </c>
      <c r="F26" s="9">
        <v>1181.3960480000001</v>
      </c>
      <c r="G26" s="10" t="s">
        <v>180</v>
      </c>
      <c r="H26" s="9">
        <v>3744.7959999999998</v>
      </c>
      <c r="I26" s="10" t="s">
        <v>180</v>
      </c>
      <c r="J26" s="9">
        <v>1140.48833027</v>
      </c>
      <c r="K26" s="10" t="s">
        <v>180</v>
      </c>
      <c r="L26" s="9">
        <v>320.69947999999999</v>
      </c>
      <c r="M26" s="10" t="s">
        <v>159</v>
      </c>
      <c r="N26" s="9">
        <v>5753.7395122999997</v>
      </c>
      <c r="O26" s="10" t="s">
        <v>180</v>
      </c>
      <c r="P26" s="9">
        <v>1577.231</v>
      </c>
      <c r="Q26" s="10" t="s">
        <v>159</v>
      </c>
      <c r="R26" s="9">
        <v>22908.270370570001</v>
      </c>
      <c r="S26" s="10" t="s">
        <v>180</v>
      </c>
    </row>
    <row r="27" spans="1:19" x14ac:dyDescent="0.2">
      <c r="A27" s="12" t="s">
        <v>195</v>
      </c>
      <c r="B27" s="9">
        <v>232.428</v>
      </c>
      <c r="C27" s="10" t="s">
        <v>180</v>
      </c>
      <c r="D27" s="9">
        <v>9468.3989999999994</v>
      </c>
      <c r="E27" s="10" t="s">
        <v>180</v>
      </c>
      <c r="F27" s="9">
        <v>1451.11049</v>
      </c>
      <c r="G27" s="10" t="s">
        <v>180</v>
      </c>
      <c r="H27" s="9">
        <v>3858.2152314199998</v>
      </c>
      <c r="I27" s="10" t="s">
        <v>180</v>
      </c>
      <c r="J27" s="9">
        <v>1164.3489999999999</v>
      </c>
      <c r="K27" s="10" t="s">
        <v>180</v>
      </c>
      <c r="L27" s="9">
        <v>326.44220000000001</v>
      </c>
      <c r="M27" s="10" t="s">
        <v>159</v>
      </c>
      <c r="N27" s="9">
        <v>5793.6328171300001</v>
      </c>
      <c r="O27" s="10" t="s">
        <v>180</v>
      </c>
      <c r="P27" s="9">
        <v>1510.0740000000001</v>
      </c>
      <c r="Q27" s="10" t="s">
        <v>159</v>
      </c>
      <c r="R27" s="9">
        <v>23804.650738550001</v>
      </c>
      <c r="S27" s="10" t="s">
        <v>180</v>
      </c>
    </row>
    <row r="28" spans="1:19" x14ac:dyDescent="0.2">
      <c r="A28" s="12" t="s">
        <v>196</v>
      </c>
      <c r="B28" s="9">
        <v>243.70400000000001</v>
      </c>
      <c r="C28" s="10" t="s">
        <v>180</v>
      </c>
      <c r="D28" s="9">
        <v>9531.5730000000003</v>
      </c>
      <c r="E28" s="10" t="s">
        <v>180</v>
      </c>
      <c r="F28" s="9">
        <v>1855.011649</v>
      </c>
      <c r="G28" s="10" t="s">
        <v>180</v>
      </c>
      <c r="H28" s="9">
        <v>3855.69550789</v>
      </c>
      <c r="I28" s="10" t="s">
        <v>180</v>
      </c>
      <c r="J28" s="9">
        <v>1077.3522470698999</v>
      </c>
      <c r="K28" s="10" t="s">
        <v>180</v>
      </c>
      <c r="L28" s="9">
        <v>309.02890160999999</v>
      </c>
      <c r="M28" s="10" t="s">
        <v>159</v>
      </c>
      <c r="N28" s="9">
        <v>5475.0400287949997</v>
      </c>
      <c r="O28" s="10" t="s">
        <v>180</v>
      </c>
      <c r="P28" s="9">
        <v>1350.20595895</v>
      </c>
      <c r="Q28" s="10" t="s">
        <v>159</v>
      </c>
      <c r="R28" s="9">
        <v>23697.611293314902</v>
      </c>
      <c r="S28" s="10" t="s">
        <v>180</v>
      </c>
    </row>
    <row r="29" spans="1:19" x14ac:dyDescent="0.2">
      <c r="A29" s="12" t="s">
        <v>198</v>
      </c>
      <c r="B29" s="9">
        <v>242.66800000000001</v>
      </c>
      <c r="C29" s="10" t="s">
        <v>180</v>
      </c>
      <c r="D29" s="9">
        <v>9836.0360000000001</v>
      </c>
      <c r="E29" s="10" t="s">
        <v>180</v>
      </c>
      <c r="F29" s="9">
        <v>2262.7350000000001</v>
      </c>
      <c r="G29" s="10" t="s">
        <v>180</v>
      </c>
      <c r="H29" s="9">
        <v>4056.4080208999999</v>
      </c>
      <c r="I29" s="10" t="s">
        <v>180</v>
      </c>
      <c r="J29" s="9">
        <v>1229.365</v>
      </c>
      <c r="K29" s="10" t="s">
        <v>159</v>
      </c>
      <c r="L29" s="9">
        <v>304.05240053</v>
      </c>
      <c r="M29" s="10" t="s">
        <v>159</v>
      </c>
      <c r="N29" s="9">
        <v>5813.8262622357197</v>
      </c>
      <c r="O29" s="10" t="s">
        <v>180</v>
      </c>
      <c r="P29" s="9">
        <v>1307.2739999999999</v>
      </c>
      <c r="Q29" s="10" t="s">
        <v>159</v>
      </c>
      <c r="R29" s="9">
        <v>25052.364683665699</v>
      </c>
      <c r="S29" s="10" t="s">
        <v>180</v>
      </c>
    </row>
    <row r="30" spans="1:19" x14ac:dyDescent="0.2">
      <c r="A30" s="12" t="s">
        <v>199</v>
      </c>
      <c r="B30" s="9">
        <v>253.221</v>
      </c>
      <c r="C30" s="10" t="s">
        <v>180</v>
      </c>
      <c r="D30" s="9">
        <v>9966.3384000000005</v>
      </c>
      <c r="E30" s="10" t="s">
        <v>180</v>
      </c>
      <c r="F30" s="9">
        <v>2390.9299999999998</v>
      </c>
      <c r="G30" s="10" t="s">
        <v>180</v>
      </c>
      <c r="H30" s="9">
        <v>4296.0223257799798</v>
      </c>
      <c r="I30" s="10" t="s">
        <v>180</v>
      </c>
      <c r="J30" s="9">
        <v>1222.10853797</v>
      </c>
      <c r="K30" s="10" t="s">
        <v>159</v>
      </c>
      <c r="L30" s="9">
        <v>309.24896005189999</v>
      </c>
      <c r="M30" s="10" t="s">
        <v>159</v>
      </c>
      <c r="N30" s="9">
        <v>5827.9215745110696</v>
      </c>
      <c r="O30" s="10" t="s">
        <v>180</v>
      </c>
      <c r="P30" s="9">
        <v>1316.4380000000001</v>
      </c>
      <c r="Q30" s="10" t="s">
        <v>159</v>
      </c>
      <c r="R30" s="9">
        <v>25582.228798312899</v>
      </c>
      <c r="S30" s="10" t="s">
        <v>180</v>
      </c>
    </row>
    <row r="31" spans="1:19" x14ac:dyDescent="0.2">
      <c r="A31" s="12" t="s">
        <v>200</v>
      </c>
      <c r="B31" s="9">
        <v>278.56200000000001</v>
      </c>
      <c r="C31" s="10" t="s">
        <v>159</v>
      </c>
      <c r="D31" s="9">
        <v>9574.7009999999991</v>
      </c>
      <c r="E31" s="10" t="s">
        <v>159</v>
      </c>
      <c r="F31" s="9">
        <v>249.498344</v>
      </c>
      <c r="G31" s="10" t="s">
        <v>159</v>
      </c>
      <c r="H31" s="9">
        <v>3860.8709438199999</v>
      </c>
      <c r="I31" s="10" t="s">
        <v>180</v>
      </c>
      <c r="J31" s="9">
        <v>1039.23927897</v>
      </c>
      <c r="K31" s="10" t="s">
        <v>159</v>
      </c>
      <c r="L31" s="9">
        <v>256.00707299999999</v>
      </c>
      <c r="M31" s="10" t="s">
        <v>159</v>
      </c>
      <c r="N31" s="9">
        <v>4606.4739460483197</v>
      </c>
      <c r="O31" s="10" t="s">
        <v>180</v>
      </c>
      <c r="P31" s="9">
        <v>1377.893</v>
      </c>
      <c r="Q31" s="10" t="s">
        <v>159</v>
      </c>
      <c r="R31" s="9">
        <v>21243.2455858383</v>
      </c>
      <c r="S31" s="10" t="s">
        <v>180</v>
      </c>
    </row>
    <row r="32" spans="1:19" x14ac:dyDescent="0.2">
      <c r="A32" s="15" t="s">
        <v>201</v>
      </c>
      <c r="B32" s="13">
        <v>364.09326901999998</v>
      </c>
      <c r="C32" s="14" t="s">
        <v>159</v>
      </c>
      <c r="D32" s="13">
        <v>10891.991</v>
      </c>
      <c r="E32" s="14" t="s">
        <v>159</v>
      </c>
      <c r="F32" s="13">
        <v>403.92087396506901</v>
      </c>
      <c r="G32" s="14" t="s">
        <v>159</v>
      </c>
      <c r="H32" s="13">
        <v>5342.6055189500003</v>
      </c>
      <c r="I32" s="14" t="s">
        <v>180</v>
      </c>
      <c r="J32" s="13">
        <v>1443.2812522199999</v>
      </c>
      <c r="K32" s="14" t="s">
        <v>159</v>
      </c>
      <c r="L32" s="13">
        <v>397.84294299999999</v>
      </c>
      <c r="M32" s="14" t="s">
        <v>159</v>
      </c>
      <c r="N32" s="13">
        <v>3438.1978398378701</v>
      </c>
      <c r="O32" s="14" t="s">
        <v>180</v>
      </c>
      <c r="P32" s="13">
        <v>1757.104</v>
      </c>
      <c r="Q32" s="14" t="s">
        <v>159</v>
      </c>
      <c r="R32" s="13">
        <v>24039.036696992898</v>
      </c>
      <c r="S32" s="14" t="s">
        <v>180</v>
      </c>
    </row>
    <row r="34" spans="1:2" x14ac:dyDescent="0.2">
      <c r="A34" s="16" t="s">
        <v>202</v>
      </c>
      <c r="B34" s="16" t="s">
        <v>215</v>
      </c>
    </row>
    <row r="37" spans="1:2" x14ac:dyDescent="0.2">
      <c r="B37" s="16" t="s">
        <v>318</v>
      </c>
    </row>
    <row r="38" spans="1:2" x14ac:dyDescent="0.2">
      <c r="B38" s="16" t="s">
        <v>208</v>
      </c>
    </row>
    <row r="41" spans="1:2" x14ac:dyDescent="0.2">
      <c r="A41" s="17" t="str">
        <f>HYPERLINK("#'TOTAL 4'!A2", "&lt;&lt;&lt; Previous table")</f>
        <v>&lt;&lt;&lt; Previous table</v>
      </c>
    </row>
    <row r="42" spans="1:2" x14ac:dyDescent="0.2">
      <c r="A42" s="17" t="str">
        <f>HYPERLINK("#'TOTAL 6'!A2", "&gt;&gt;&gt; Next table")</f>
        <v>&gt;&gt;&gt; Next table</v>
      </c>
    </row>
  </sheetData>
  <mergeCells count="12">
    <mergeCell ref="A2:S2"/>
    <mergeCell ref="A3:S3"/>
    <mergeCell ref="A6:S6"/>
    <mergeCell ref="B5:C5"/>
    <mergeCell ref="D5:E5"/>
    <mergeCell ref="F5:G5"/>
    <mergeCell ref="H5:I5"/>
    <mergeCell ref="J5:K5"/>
    <mergeCell ref="L5:M5"/>
    <mergeCell ref="N5:O5"/>
    <mergeCell ref="P5:Q5"/>
    <mergeCell ref="R5:S5"/>
  </mergeCells>
  <pageMargins left="0.7" right="0.7" top="0.75" bottom="0.75" header="0.3" footer="0.3"/>
  <pageSetup paperSize="9" orientation="portrait" horizontalDpi="300" verticalDpi="300"/>
</worksheet>
</file>

<file path=xl/worksheets/sheet1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F00-000000000000}">
  <dimension ref="A1:S42"/>
  <sheetViews>
    <sheetView workbookViewId="0"/>
  </sheetViews>
  <sheetFormatPr defaultColWidth="11.42578125" defaultRowHeight="12.75" x14ac:dyDescent="0.2"/>
  <cols>
    <col min="1" max="2" width="12.7109375" customWidth="1"/>
    <col min="3" max="3" width="4.42578125" customWidth="1"/>
    <col min="4" max="4" width="12.7109375" customWidth="1"/>
    <col min="5" max="5" width="4.42578125" customWidth="1"/>
    <col min="6" max="6" width="12.7109375" customWidth="1"/>
    <col min="7" max="7" width="4.42578125" customWidth="1"/>
    <col min="8" max="8" width="12.7109375" customWidth="1"/>
    <col min="9" max="9" width="4.42578125" customWidth="1"/>
    <col min="10" max="10" width="12.7109375" customWidth="1"/>
    <col min="11" max="11" width="4.42578125" customWidth="1"/>
    <col min="12" max="12" width="12.7109375" customWidth="1"/>
    <col min="13" max="13" width="4.42578125" customWidth="1"/>
    <col min="14" max="14" width="12.7109375" customWidth="1"/>
    <col min="15" max="15" width="4.42578125" customWidth="1"/>
    <col min="16" max="16" width="12.7109375" customWidth="1"/>
    <col min="17" max="17" width="4.42578125" customWidth="1"/>
    <col min="18" max="18" width="12.7109375" customWidth="1"/>
    <col min="19" max="19" width="4.42578125" customWidth="1"/>
  </cols>
  <sheetData>
    <row r="1" spans="1:19" x14ac:dyDescent="0.2">
      <c r="A1" s="8" t="str">
        <f>HYPERLINK("#'INDEX'!B131", "Link to index")</f>
        <v>Link to index</v>
      </c>
    </row>
    <row r="2" spans="1:19" ht="15.75" customHeight="1" x14ac:dyDescent="0.2">
      <c r="A2" s="25" t="s">
        <v>465</v>
      </c>
      <c r="B2" s="24"/>
      <c r="C2" s="24"/>
      <c r="D2" s="24"/>
      <c r="E2" s="24"/>
      <c r="F2" s="24"/>
      <c r="G2" s="24"/>
      <c r="H2" s="24"/>
      <c r="I2" s="24"/>
      <c r="J2" s="24"/>
      <c r="K2" s="24"/>
      <c r="L2" s="24"/>
      <c r="M2" s="24"/>
      <c r="N2" s="24"/>
      <c r="O2" s="24"/>
      <c r="P2" s="24"/>
      <c r="Q2" s="24"/>
      <c r="R2" s="24"/>
      <c r="S2" s="24"/>
    </row>
    <row r="3" spans="1:19" ht="15.75" customHeight="1" x14ac:dyDescent="0.2">
      <c r="A3" s="25" t="s">
        <v>149</v>
      </c>
      <c r="B3" s="24"/>
      <c r="C3" s="24"/>
      <c r="D3" s="24"/>
      <c r="E3" s="24"/>
      <c r="F3" s="24"/>
      <c r="G3" s="24"/>
      <c r="H3" s="24"/>
      <c r="I3" s="24"/>
      <c r="J3" s="24"/>
      <c r="K3" s="24"/>
      <c r="L3" s="24"/>
      <c r="M3" s="24"/>
      <c r="N3" s="24"/>
      <c r="O3" s="24"/>
      <c r="P3" s="24"/>
      <c r="Q3" s="24"/>
      <c r="R3" s="24"/>
      <c r="S3" s="24"/>
    </row>
    <row r="4" spans="1:19" ht="15.75" customHeight="1" x14ac:dyDescent="0.2"/>
    <row r="5" spans="1:19" ht="55.5" customHeight="1" x14ac:dyDescent="0.2">
      <c r="A5" s="11" t="s">
        <v>159</v>
      </c>
      <c r="B5" s="27" t="s">
        <v>160</v>
      </c>
      <c r="C5" s="27" t="s">
        <v>159</v>
      </c>
      <c r="D5" s="27" t="s">
        <v>161</v>
      </c>
      <c r="E5" s="27" t="s">
        <v>159</v>
      </c>
      <c r="F5" s="27" t="s">
        <v>162</v>
      </c>
      <c r="G5" s="27" t="s">
        <v>159</v>
      </c>
      <c r="H5" s="27" t="s">
        <v>163</v>
      </c>
      <c r="I5" s="27" t="s">
        <v>159</v>
      </c>
      <c r="J5" s="27" t="s">
        <v>164</v>
      </c>
      <c r="K5" s="27" t="s">
        <v>159</v>
      </c>
      <c r="L5" s="27" t="s">
        <v>165</v>
      </c>
      <c r="M5" s="27" t="s">
        <v>159</v>
      </c>
      <c r="N5" s="27" t="s">
        <v>166</v>
      </c>
      <c r="O5" s="27" t="s">
        <v>159</v>
      </c>
      <c r="P5" s="27" t="s">
        <v>167</v>
      </c>
      <c r="Q5" s="27" t="s">
        <v>159</v>
      </c>
      <c r="R5" s="27" t="s">
        <v>168</v>
      </c>
      <c r="S5" s="27" t="s">
        <v>159</v>
      </c>
    </row>
    <row r="6" spans="1:19" x14ac:dyDescent="0.2">
      <c r="A6" s="26" t="s">
        <v>169</v>
      </c>
      <c r="B6" s="26"/>
      <c r="C6" s="26"/>
      <c r="D6" s="26"/>
      <c r="E6" s="26"/>
      <c r="F6" s="26"/>
      <c r="G6" s="26"/>
      <c r="H6" s="26"/>
      <c r="I6" s="26"/>
      <c r="J6" s="26"/>
      <c r="K6" s="26"/>
      <c r="L6" s="26"/>
      <c r="M6" s="26"/>
      <c r="N6" s="26"/>
      <c r="O6" s="26"/>
      <c r="P6" s="26"/>
      <c r="Q6" s="26"/>
      <c r="R6" s="26"/>
      <c r="S6" s="26"/>
    </row>
    <row r="7" spans="1:19" x14ac:dyDescent="0.2">
      <c r="A7" s="12" t="s">
        <v>170</v>
      </c>
      <c r="B7" s="9">
        <v>321.12132280635399</v>
      </c>
      <c r="C7" s="10" t="s">
        <v>159</v>
      </c>
      <c r="D7" s="9">
        <v>6687.4174543950503</v>
      </c>
      <c r="E7" s="10" t="s">
        <v>159</v>
      </c>
      <c r="F7" s="9">
        <v>173.69563532526499</v>
      </c>
      <c r="G7" s="10" t="s">
        <v>159</v>
      </c>
      <c r="H7" s="9">
        <v>2575.1436585132201</v>
      </c>
      <c r="I7" s="10" t="s">
        <v>180</v>
      </c>
      <c r="J7" s="9">
        <v>1014.5849470499199</v>
      </c>
      <c r="K7" s="10" t="s">
        <v>180</v>
      </c>
      <c r="L7" s="9">
        <v>263.25232394099902</v>
      </c>
      <c r="M7" s="10" t="s">
        <v>159</v>
      </c>
      <c r="N7" s="9">
        <v>4525.5045007564304</v>
      </c>
      <c r="O7" s="10" t="s">
        <v>159</v>
      </c>
      <c r="P7" s="9">
        <v>1339.5822233358499</v>
      </c>
      <c r="Q7" s="10" t="s">
        <v>159</v>
      </c>
      <c r="R7" s="9">
        <v>16900.302066123098</v>
      </c>
      <c r="S7" s="10" t="s">
        <v>180</v>
      </c>
    </row>
    <row r="8" spans="1:19" x14ac:dyDescent="0.2">
      <c r="A8" s="12" t="s">
        <v>171</v>
      </c>
      <c r="B8" s="9">
        <v>298.995410447761</v>
      </c>
      <c r="C8" s="10" t="s">
        <v>159</v>
      </c>
      <c r="D8" s="9">
        <v>6948.2572761193996</v>
      </c>
      <c r="E8" s="10" t="s">
        <v>159</v>
      </c>
      <c r="F8" s="9">
        <v>176.002513432836</v>
      </c>
      <c r="G8" s="10" t="s">
        <v>159</v>
      </c>
      <c r="H8" s="9">
        <v>2763.1072014925398</v>
      </c>
      <c r="I8" s="10" t="s">
        <v>180</v>
      </c>
      <c r="J8" s="9">
        <v>1076.7296641790999</v>
      </c>
      <c r="K8" s="10" t="s">
        <v>180</v>
      </c>
      <c r="L8" s="9">
        <v>281.51739172388102</v>
      </c>
      <c r="M8" s="10" t="s">
        <v>159</v>
      </c>
      <c r="N8" s="9">
        <v>4834.5750298507501</v>
      </c>
      <c r="O8" s="10" t="s">
        <v>180</v>
      </c>
      <c r="P8" s="9">
        <v>1226.8887014925399</v>
      </c>
      <c r="Q8" s="10" t="s">
        <v>159</v>
      </c>
      <c r="R8" s="9">
        <v>17606.073188738799</v>
      </c>
      <c r="S8" s="10" t="s">
        <v>180</v>
      </c>
    </row>
    <row r="9" spans="1:19" x14ac:dyDescent="0.2">
      <c r="A9" s="12" t="s">
        <v>172</v>
      </c>
      <c r="B9" s="9">
        <v>313.61977611940301</v>
      </c>
      <c r="C9" s="10" t="s">
        <v>159</v>
      </c>
      <c r="D9" s="9">
        <v>7940.37115671642</v>
      </c>
      <c r="E9" s="10" t="s">
        <v>159</v>
      </c>
      <c r="F9" s="9">
        <v>194.89041044776101</v>
      </c>
      <c r="G9" s="10" t="s">
        <v>159</v>
      </c>
      <c r="H9" s="9">
        <v>3089.68354477612</v>
      </c>
      <c r="I9" s="10" t="s">
        <v>180</v>
      </c>
      <c r="J9" s="9">
        <v>1164.7196268656701</v>
      </c>
      <c r="K9" s="10" t="s">
        <v>180</v>
      </c>
      <c r="L9" s="9">
        <v>310.70508339552202</v>
      </c>
      <c r="M9" s="10" t="s">
        <v>159</v>
      </c>
      <c r="N9" s="9">
        <v>5606.8492164179097</v>
      </c>
      <c r="O9" s="10" t="s">
        <v>180</v>
      </c>
      <c r="P9" s="9">
        <v>1225.65828358209</v>
      </c>
      <c r="Q9" s="10" t="s">
        <v>159</v>
      </c>
      <c r="R9" s="9">
        <v>19846.497098320899</v>
      </c>
      <c r="S9" s="10" t="s">
        <v>180</v>
      </c>
    </row>
    <row r="10" spans="1:19" x14ac:dyDescent="0.2">
      <c r="A10" s="12" t="s">
        <v>173</v>
      </c>
      <c r="B10" s="9">
        <v>346.857227138643</v>
      </c>
      <c r="C10" s="10" t="s">
        <v>159</v>
      </c>
      <c r="D10" s="9">
        <v>8846.8956120943894</v>
      </c>
      <c r="E10" s="10" t="s">
        <v>159</v>
      </c>
      <c r="F10" s="9">
        <v>211.89894542772899</v>
      </c>
      <c r="G10" s="10" t="s">
        <v>159</v>
      </c>
      <c r="H10" s="9">
        <v>3453.2868731563399</v>
      </c>
      <c r="I10" s="10" t="s">
        <v>180</v>
      </c>
      <c r="J10" s="9">
        <v>1246.6542035398199</v>
      </c>
      <c r="K10" s="10" t="s">
        <v>180</v>
      </c>
      <c r="L10" s="9">
        <v>340.47617994100301</v>
      </c>
      <c r="M10" s="10" t="s">
        <v>159</v>
      </c>
      <c r="N10" s="9">
        <v>5990.7600294985295</v>
      </c>
      <c r="O10" s="10" t="s">
        <v>180</v>
      </c>
      <c r="P10" s="9">
        <v>1119.43185840708</v>
      </c>
      <c r="Q10" s="10" t="s">
        <v>159</v>
      </c>
      <c r="R10" s="9">
        <v>21556.260929203501</v>
      </c>
      <c r="S10" s="10" t="s">
        <v>180</v>
      </c>
    </row>
    <row r="11" spans="1:19" x14ac:dyDescent="0.2">
      <c r="A11" s="12" t="s">
        <v>174</v>
      </c>
      <c r="B11" s="9">
        <v>355.24448847262198</v>
      </c>
      <c r="C11" s="10" t="s">
        <v>159</v>
      </c>
      <c r="D11" s="9">
        <v>9346.5865994236301</v>
      </c>
      <c r="E11" s="10" t="s">
        <v>159</v>
      </c>
      <c r="F11" s="9">
        <v>250.09180835734901</v>
      </c>
      <c r="G11" s="10" t="s">
        <v>159</v>
      </c>
      <c r="H11" s="9">
        <v>3418.4034582132599</v>
      </c>
      <c r="I11" s="10" t="s">
        <v>180</v>
      </c>
      <c r="J11" s="9">
        <v>1299.92586455331</v>
      </c>
      <c r="K11" s="10" t="s">
        <v>180</v>
      </c>
      <c r="L11" s="9">
        <v>354.88584403360898</v>
      </c>
      <c r="M11" s="10" t="s">
        <v>159</v>
      </c>
      <c r="N11" s="9">
        <v>6404.2579250720501</v>
      </c>
      <c r="O11" s="10" t="s">
        <v>180</v>
      </c>
      <c r="P11" s="9">
        <v>1111.5550792507199</v>
      </c>
      <c r="Q11" s="10" t="s">
        <v>159</v>
      </c>
      <c r="R11" s="9">
        <v>22540.9510673765</v>
      </c>
      <c r="S11" s="10" t="s">
        <v>180</v>
      </c>
    </row>
    <row r="12" spans="1:19" x14ac:dyDescent="0.2">
      <c r="A12" s="12" t="s">
        <v>175</v>
      </c>
      <c r="B12" s="9">
        <v>361.82017663043501</v>
      </c>
      <c r="C12" s="10" t="s">
        <v>159</v>
      </c>
      <c r="D12" s="9">
        <v>9397.796875</v>
      </c>
      <c r="E12" s="10" t="s">
        <v>180</v>
      </c>
      <c r="F12" s="9">
        <v>272.60478940217399</v>
      </c>
      <c r="G12" s="10" t="s">
        <v>159</v>
      </c>
      <c r="H12" s="9">
        <v>3461.7766983695701</v>
      </c>
      <c r="I12" s="10" t="s">
        <v>180</v>
      </c>
      <c r="J12" s="9">
        <v>1338.11586277174</v>
      </c>
      <c r="K12" s="10" t="s">
        <v>180</v>
      </c>
      <c r="L12" s="9">
        <v>369.93934999999999</v>
      </c>
      <c r="M12" s="10" t="s">
        <v>159</v>
      </c>
      <c r="N12" s="9">
        <v>6655.9247961956498</v>
      </c>
      <c r="O12" s="10" t="s">
        <v>180</v>
      </c>
      <c r="P12" s="9">
        <v>1049.9391304347801</v>
      </c>
      <c r="Q12" s="10" t="s">
        <v>159</v>
      </c>
      <c r="R12" s="9">
        <v>22907.917678804301</v>
      </c>
      <c r="S12" s="10" t="s">
        <v>180</v>
      </c>
    </row>
    <row r="13" spans="1:19" x14ac:dyDescent="0.2">
      <c r="A13" s="12" t="s">
        <v>176</v>
      </c>
      <c r="B13" s="9">
        <v>359.04398943196799</v>
      </c>
      <c r="C13" s="10" t="s">
        <v>159</v>
      </c>
      <c r="D13" s="9">
        <v>9386.4060105680292</v>
      </c>
      <c r="E13" s="10" t="s">
        <v>180</v>
      </c>
      <c r="F13" s="9">
        <v>336.56380043309099</v>
      </c>
      <c r="G13" s="10" t="s">
        <v>180</v>
      </c>
      <c r="H13" s="9">
        <v>3578.88702113606</v>
      </c>
      <c r="I13" s="10" t="s">
        <v>180</v>
      </c>
      <c r="J13" s="9">
        <v>1399.09749009247</v>
      </c>
      <c r="K13" s="10" t="s">
        <v>180</v>
      </c>
      <c r="L13" s="9">
        <v>403.81319993394999</v>
      </c>
      <c r="M13" s="10" t="s">
        <v>159</v>
      </c>
      <c r="N13" s="9">
        <v>6777.2509907529702</v>
      </c>
      <c r="O13" s="10" t="s">
        <v>180</v>
      </c>
      <c r="P13" s="9">
        <v>1045.2998678996</v>
      </c>
      <c r="Q13" s="10" t="s">
        <v>159</v>
      </c>
      <c r="R13" s="9">
        <v>23286.3623702482</v>
      </c>
      <c r="S13" s="10" t="s">
        <v>180</v>
      </c>
    </row>
    <row r="14" spans="1:19" x14ac:dyDescent="0.2">
      <c r="A14" s="12" t="s">
        <v>177</v>
      </c>
      <c r="B14" s="9">
        <v>365.22916666666703</v>
      </c>
      <c r="C14" s="10" t="s">
        <v>180</v>
      </c>
      <c r="D14" s="9">
        <v>9509.5250641025705</v>
      </c>
      <c r="E14" s="10" t="s">
        <v>401</v>
      </c>
      <c r="F14" s="9">
        <v>377.19759615384601</v>
      </c>
      <c r="G14" s="10" t="s">
        <v>180</v>
      </c>
      <c r="H14" s="9">
        <v>3733.57304487179</v>
      </c>
      <c r="I14" s="10" t="s">
        <v>180</v>
      </c>
      <c r="J14" s="9">
        <v>1478.8429487179501</v>
      </c>
      <c r="K14" s="10" t="s">
        <v>180</v>
      </c>
      <c r="L14" s="9">
        <v>407.86208333333298</v>
      </c>
      <c r="M14" s="10" t="s">
        <v>159</v>
      </c>
      <c r="N14" s="9">
        <v>6381.4566346153897</v>
      </c>
      <c r="O14" s="10" t="s">
        <v>180</v>
      </c>
      <c r="P14" s="9">
        <v>1008.83993589744</v>
      </c>
      <c r="Q14" s="10" t="s">
        <v>159</v>
      </c>
      <c r="R14" s="9">
        <v>23262.526474359001</v>
      </c>
      <c r="S14" s="10" t="s">
        <v>401</v>
      </c>
    </row>
    <row r="15" spans="1:19" x14ac:dyDescent="0.2">
      <c r="A15" s="12" t="s">
        <v>181</v>
      </c>
      <c r="B15" s="9">
        <v>373.64705882352899</v>
      </c>
      <c r="C15" s="10" t="s">
        <v>180</v>
      </c>
      <c r="D15" s="9">
        <v>9726.9323529411795</v>
      </c>
      <c r="E15" s="10" t="s">
        <v>314</v>
      </c>
      <c r="F15" s="9">
        <v>393.14558823529399</v>
      </c>
      <c r="G15" s="10" t="s">
        <v>180</v>
      </c>
      <c r="H15" s="9">
        <v>4107.7852941176498</v>
      </c>
      <c r="I15" s="10" t="s">
        <v>180</v>
      </c>
      <c r="J15" s="9">
        <v>1548.4602941176499</v>
      </c>
      <c r="K15" s="10" t="s">
        <v>180</v>
      </c>
      <c r="L15" s="9">
        <v>419.45588235294099</v>
      </c>
      <c r="M15" s="10" t="s">
        <v>159</v>
      </c>
      <c r="N15" s="9">
        <v>6251.38823529412</v>
      </c>
      <c r="O15" s="10" t="s">
        <v>180</v>
      </c>
      <c r="P15" s="9">
        <v>1071.5661764705901</v>
      </c>
      <c r="Q15" s="10" t="s">
        <v>159</v>
      </c>
      <c r="R15" s="9">
        <v>23892.3808823529</v>
      </c>
      <c r="S15" s="10" t="s">
        <v>401</v>
      </c>
    </row>
    <row r="16" spans="1:19" x14ac:dyDescent="0.2">
      <c r="A16" s="12" t="s">
        <v>182</v>
      </c>
      <c r="B16" s="9">
        <v>356.31228606357001</v>
      </c>
      <c r="C16" s="10" t="s">
        <v>180</v>
      </c>
      <c r="D16" s="9">
        <v>9946.6565403422992</v>
      </c>
      <c r="E16" s="10" t="s">
        <v>314</v>
      </c>
      <c r="F16" s="9">
        <v>391.26781784841103</v>
      </c>
      <c r="G16" s="10" t="s">
        <v>180</v>
      </c>
      <c r="H16" s="9">
        <v>4264.9799511002402</v>
      </c>
      <c r="I16" s="10" t="s">
        <v>180</v>
      </c>
      <c r="J16" s="9">
        <v>1561.52328850856</v>
      </c>
      <c r="K16" s="10" t="s">
        <v>180</v>
      </c>
      <c r="L16" s="9">
        <v>428.65378973105101</v>
      </c>
      <c r="M16" s="10" t="s">
        <v>159</v>
      </c>
      <c r="N16" s="9">
        <v>6217.8917176039104</v>
      </c>
      <c r="O16" s="10" t="s">
        <v>180</v>
      </c>
      <c r="P16" s="9">
        <v>1128.81589242054</v>
      </c>
      <c r="Q16" s="10" t="s">
        <v>159</v>
      </c>
      <c r="R16" s="9">
        <v>24296.101283618598</v>
      </c>
      <c r="S16" s="10" t="s">
        <v>401</v>
      </c>
    </row>
    <row r="17" spans="1:19" x14ac:dyDescent="0.2">
      <c r="A17" s="12" t="s">
        <v>183</v>
      </c>
      <c r="B17" s="9">
        <v>357.48539691943103</v>
      </c>
      <c r="C17" s="10" t="s">
        <v>180</v>
      </c>
      <c r="D17" s="9">
        <v>9916.6129739336502</v>
      </c>
      <c r="E17" s="10" t="s">
        <v>314</v>
      </c>
      <c r="F17" s="9">
        <v>444.53943453791499</v>
      </c>
      <c r="G17" s="10" t="s">
        <v>180</v>
      </c>
      <c r="H17" s="9">
        <v>4344.92389189603</v>
      </c>
      <c r="I17" s="10" t="s">
        <v>180</v>
      </c>
      <c r="J17" s="9">
        <v>1528.5845082938399</v>
      </c>
      <c r="K17" s="10" t="s">
        <v>180</v>
      </c>
      <c r="L17" s="9">
        <v>434.53281990521299</v>
      </c>
      <c r="M17" s="10" t="s">
        <v>159</v>
      </c>
      <c r="N17" s="9">
        <v>6313.3320632346004</v>
      </c>
      <c r="O17" s="10" t="s">
        <v>180</v>
      </c>
      <c r="P17" s="9">
        <v>1186.1184514218</v>
      </c>
      <c r="Q17" s="10" t="s">
        <v>159</v>
      </c>
      <c r="R17" s="9">
        <v>24526.129540142501</v>
      </c>
      <c r="S17" s="10" t="s">
        <v>401</v>
      </c>
    </row>
    <row r="18" spans="1:19" x14ac:dyDescent="0.2">
      <c r="A18" s="12" t="s">
        <v>184</v>
      </c>
      <c r="B18" s="9">
        <v>338.172842347526</v>
      </c>
      <c r="C18" s="10" t="s">
        <v>180</v>
      </c>
      <c r="D18" s="9">
        <v>9964.2555523590308</v>
      </c>
      <c r="E18" s="10" t="s">
        <v>314</v>
      </c>
      <c r="F18" s="9">
        <v>529.01304315304901</v>
      </c>
      <c r="G18" s="10" t="s">
        <v>180</v>
      </c>
      <c r="H18" s="9">
        <v>4072.2921310791098</v>
      </c>
      <c r="I18" s="10" t="s">
        <v>180</v>
      </c>
      <c r="J18" s="9">
        <v>1557.6632911392401</v>
      </c>
      <c r="K18" s="10" t="s">
        <v>180</v>
      </c>
      <c r="L18" s="9">
        <v>444.02019562715799</v>
      </c>
      <c r="M18" s="10" t="s">
        <v>159</v>
      </c>
      <c r="N18" s="9">
        <v>6359.7459741657103</v>
      </c>
      <c r="O18" s="10" t="s">
        <v>180</v>
      </c>
      <c r="P18" s="9">
        <v>1360.94070771001</v>
      </c>
      <c r="Q18" s="10" t="s">
        <v>159</v>
      </c>
      <c r="R18" s="9">
        <v>24626.103737580801</v>
      </c>
      <c r="S18" s="10" t="s">
        <v>401</v>
      </c>
    </row>
    <row r="19" spans="1:19" x14ac:dyDescent="0.2">
      <c r="A19" s="12" t="s">
        <v>185</v>
      </c>
      <c r="B19" s="9">
        <v>319.08315701559002</v>
      </c>
      <c r="C19" s="10" t="s">
        <v>180</v>
      </c>
      <c r="D19" s="9">
        <v>8957.4554844098002</v>
      </c>
      <c r="E19" s="10" t="s">
        <v>159</v>
      </c>
      <c r="F19" s="9">
        <v>580.92599374303995</v>
      </c>
      <c r="G19" s="10" t="s">
        <v>180</v>
      </c>
      <c r="H19" s="9">
        <v>4183.6036773947699</v>
      </c>
      <c r="I19" s="10" t="s">
        <v>180</v>
      </c>
      <c r="J19" s="9">
        <v>1442.5192371937601</v>
      </c>
      <c r="K19" s="10" t="s">
        <v>180</v>
      </c>
      <c r="L19" s="9">
        <v>469.03435412026698</v>
      </c>
      <c r="M19" s="10" t="s">
        <v>159</v>
      </c>
      <c r="N19" s="9">
        <v>6328.2639045100204</v>
      </c>
      <c r="O19" s="10" t="s">
        <v>180</v>
      </c>
      <c r="P19" s="9">
        <v>1402.37165924276</v>
      </c>
      <c r="Q19" s="10" t="s">
        <v>159</v>
      </c>
      <c r="R19" s="9">
        <v>23683.257467629999</v>
      </c>
      <c r="S19" s="10" t="s">
        <v>180</v>
      </c>
    </row>
    <row r="20" spans="1:19" x14ac:dyDescent="0.2">
      <c r="A20" s="12" t="s">
        <v>187</v>
      </c>
      <c r="B20" s="9">
        <v>309.00342872570201</v>
      </c>
      <c r="C20" s="10" t="s">
        <v>180</v>
      </c>
      <c r="D20" s="9">
        <v>9073.0987580993497</v>
      </c>
      <c r="E20" s="10" t="s">
        <v>159</v>
      </c>
      <c r="F20" s="9">
        <v>634.99348917629595</v>
      </c>
      <c r="G20" s="10" t="s">
        <v>180</v>
      </c>
      <c r="H20" s="9">
        <v>4243.6241630669501</v>
      </c>
      <c r="I20" s="10" t="s">
        <v>180</v>
      </c>
      <c r="J20" s="9">
        <v>1438.6161987041</v>
      </c>
      <c r="K20" s="10" t="s">
        <v>180</v>
      </c>
      <c r="L20" s="9">
        <v>502.35944924406101</v>
      </c>
      <c r="M20" s="10" t="s">
        <v>159</v>
      </c>
      <c r="N20" s="9">
        <v>6479.87109848812</v>
      </c>
      <c r="O20" s="10" t="s">
        <v>180</v>
      </c>
      <c r="P20" s="9">
        <v>1477.1990660286201</v>
      </c>
      <c r="Q20" s="10" t="s">
        <v>159</v>
      </c>
      <c r="R20" s="9">
        <v>24158.765651533198</v>
      </c>
      <c r="S20" s="10" t="s">
        <v>180</v>
      </c>
    </row>
    <row r="21" spans="1:19" x14ac:dyDescent="0.2">
      <c r="A21" s="12" t="s">
        <v>188</v>
      </c>
      <c r="B21" s="9">
        <v>301.18918776371299</v>
      </c>
      <c r="C21" s="10" t="s">
        <v>180</v>
      </c>
      <c r="D21" s="9">
        <v>8270.8745780590707</v>
      </c>
      <c r="E21" s="10" t="s">
        <v>180</v>
      </c>
      <c r="F21" s="9">
        <v>673.107807911392</v>
      </c>
      <c r="G21" s="10" t="s">
        <v>180</v>
      </c>
      <c r="H21" s="9">
        <v>3985.2777426160301</v>
      </c>
      <c r="I21" s="10" t="s">
        <v>180</v>
      </c>
      <c r="J21" s="9">
        <v>1414.005907173</v>
      </c>
      <c r="K21" s="10" t="s">
        <v>180</v>
      </c>
      <c r="L21" s="9">
        <v>475.23916139240498</v>
      </c>
      <c r="M21" s="10" t="s">
        <v>159</v>
      </c>
      <c r="N21" s="9">
        <v>6346.6941933135004</v>
      </c>
      <c r="O21" s="10" t="s">
        <v>180</v>
      </c>
      <c r="P21" s="9">
        <v>1409.0357067510599</v>
      </c>
      <c r="Q21" s="10" t="s">
        <v>159</v>
      </c>
      <c r="R21" s="9">
        <v>22875.424284980199</v>
      </c>
      <c r="S21" s="10" t="s">
        <v>180</v>
      </c>
    </row>
    <row r="22" spans="1:19" x14ac:dyDescent="0.2">
      <c r="A22" s="12" t="s">
        <v>189</v>
      </c>
      <c r="B22" s="9">
        <v>294.86246161719498</v>
      </c>
      <c r="C22" s="10" t="s">
        <v>180</v>
      </c>
      <c r="D22" s="9">
        <v>8953.7946519959005</v>
      </c>
      <c r="E22" s="10" t="s">
        <v>159</v>
      </c>
      <c r="F22" s="9">
        <v>685.82049063459601</v>
      </c>
      <c r="G22" s="10" t="s">
        <v>180</v>
      </c>
      <c r="H22" s="9">
        <v>3994.4588024565001</v>
      </c>
      <c r="I22" s="10" t="s">
        <v>180</v>
      </c>
      <c r="J22" s="9">
        <v>1377.18178096213</v>
      </c>
      <c r="K22" s="10" t="s">
        <v>180</v>
      </c>
      <c r="L22" s="9">
        <v>471.99641760491301</v>
      </c>
      <c r="M22" s="10" t="s">
        <v>159</v>
      </c>
      <c r="N22" s="9">
        <v>6233.88733367451</v>
      </c>
      <c r="O22" s="10" t="s">
        <v>180</v>
      </c>
      <c r="P22" s="9">
        <v>1345.36910696008</v>
      </c>
      <c r="Q22" s="10" t="s">
        <v>159</v>
      </c>
      <c r="R22" s="9">
        <v>23357.371045905798</v>
      </c>
      <c r="S22" s="10" t="s">
        <v>180</v>
      </c>
    </row>
    <row r="23" spans="1:19" x14ac:dyDescent="0.2">
      <c r="A23" s="12" t="s">
        <v>190</v>
      </c>
      <c r="B23" s="9">
        <v>290.36952500000001</v>
      </c>
      <c r="C23" s="10" t="s">
        <v>180</v>
      </c>
      <c r="D23" s="9">
        <v>9174.2883750000001</v>
      </c>
      <c r="E23" s="10" t="s">
        <v>159</v>
      </c>
      <c r="F23" s="9">
        <v>814.096053375</v>
      </c>
      <c r="G23" s="10" t="s">
        <v>180</v>
      </c>
      <c r="H23" s="9">
        <v>4086.0613250000001</v>
      </c>
      <c r="I23" s="10" t="s">
        <v>180</v>
      </c>
      <c r="J23" s="9">
        <v>1367.3240000000001</v>
      </c>
      <c r="K23" s="10" t="s">
        <v>180</v>
      </c>
      <c r="L23" s="9">
        <v>451.36919999999998</v>
      </c>
      <c r="M23" s="10" t="s">
        <v>159</v>
      </c>
      <c r="N23" s="9">
        <v>6418.0274250000002</v>
      </c>
      <c r="O23" s="10" t="s">
        <v>180</v>
      </c>
      <c r="P23" s="9">
        <v>1543.26098</v>
      </c>
      <c r="Q23" s="10" t="s">
        <v>159</v>
      </c>
      <c r="R23" s="9">
        <v>24144.796883374998</v>
      </c>
      <c r="S23" s="10" t="s">
        <v>180</v>
      </c>
    </row>
    <row r="24" spans="1:19" x14ac:dyDescent="0.2">
      <c r="A24" s="12" t="s">
        <v>191</v>
      </c>
      <c r="B24" s="9">
        <v>279.77634408602199</v>
      </c>
      <c r="C24" s="10" t="s">
        <v>180</v>
      </c>
      <c r="D24" s="9">
        <v>9248.0195503421292</v>
      </c>
      <c r="E24" s="10" t="s">
        <v>159</v>
      </c>
      <c r="F24" s="9">
        <v>942.83051642228702</v>
      </c>
      <c r="G24" s="10" t="s">
        <v>180</v>
      </c>
      <c r="H24" s="9">
        <v>4084.8903714564999</v>
      </c>
      <c r="I24" s="10" t="s">
        <v>180</v>
      </c>
      <c r="J24" s="9">
        <v>1300.9891739980401</v>
      </c>
      <c r="K24" s="10" t="s">
        <v>180</v>
      </c>
      <c r="L24" s="9">
        <v>367.91972140762499</v>
      </c>
      <c r="M24" s="10" t="s">
        <v>159</v>
      </c>
      <c r="N24" s="9">
        <v>6134.8737047898303</v>
      </c>
      <c r="O24" s="10" t="s">
        <v>180</v>
      </c>
      <c r="P24" s="9">
        <v>1526.1033235581599</v>
      </c>
      <c r="Q24" s="10" t="s">
        <v>159</v>
      </c>
      <c r="R24" s="9">
        <v>23885.402706060599</v>
      </c>
      <c r="S24" s="10" t="s">
        <v>180</v>
      </c>
    </row>
    <row r="25" spans="1:19" x14ac:dyDescent="0.2">
      <c r="A25" s="12" t="s">
        <v>192</v>
      </c>
      <c r="B25" s="9">
        <v>262.01045238095202</v>
      </c>
      <c r="C25" s="10" t="s">
        <v>180</v>
      </c>
      <c r="D25" s="9">
        <v>9272.7034940454796</v>
      </c>
      <c r="E25" s="10" t="s">
        <v>159</v>
      </c>
      <c r="F25" s="9">
        <v>1051.5069013095199</v>
      </c>
      <c r="G25" s="10" t="s">
        <v>180</v>
      </c>
      <c r="H25" s="9">
        <v>3916.2470238095202</v>
      </c>
      <c r="I25" s="10" t="s">
        <v>180</v>
      </c>
      <c r="J25" s="9">
        <v>1279.91812184381</v>
      </c>
      <c r="K25" s="10" t="s">
        <v>180</v>
      </c>
      <c r="L25" s="9">
        <v>353.80326076190499</v>
      </c>
      <c r="M25" s="10" t="s">
        <v>159</v>
      </c>
      <c r="N25" s="9">
        <v>5987.7275311809699</v>
      </c>
      <c r="O25" s="10" t="s">
        <v>180</v>
      </c>
      <c r="P25" s="9">
        <v>1691.2603095238101</v>
      </c>
      <c r="Q25" s="10" t="s">
        <v>159</v>
      </c>
      <c r="R25" s="9">
        <v>23815.177094856001</v>
      </c>
      <c r="S25" s="10" t="s">
        <v>180</v>
      </c>
    </row>
    <row r="26" spans="1:19" x14ac:dyDescent="0.2">
      <c r="A26" s="12" t="s">
        <v>193</v>
      </c>
      <c r="B26" s="9">
        <v>253.230102996255</v>
      </c>
      <c r="C26" s="10" t="s">
        <v>180</v>
      </c>
      <c r="D26" s="9">
        <v>9857.4028558052396</v>
      </c>
      <c r="E26" s="10" t="s">
        <v>159</v>
      </c>
      <c r="F26" s="9">
        <v>1299.7568880149799</v>
      </c>
      <c r="G26" s="10" t="s">
        <v>180</v>
      </c>
      <c r="H26" s="9">
        <v>4119.9768726591801</v>
      </c>
      <c r="I26" s="10" t="s">
        <v>180</v>
      </c>
      <c r="J26" s="9">
        <v>1254.7507378906801</v>
      </c>
      <c r="K26" s="10" t="s">
        <v>180</v>
      </c>
      <c r="L26" s="9">
        <v>352.82948408239702</v>
      </c>
      <c r="M26" s="10" t="s">
        <v>159</v>
      </c>
      <c r="N26" s="9">
        <v>6330.1909428394201</v>
      </c>
      <c r="O26" s="10" t="s">
        <v>180</v>
      </c>
      <c r="P26" s="9">
        <v>1735.24946161049</v>
      </c>
      <c r="Q26" s="10" t="s">
        <v>159</v>
      </c>
      <c r="R26" s="9">
        <v>25203.387345898602</v>
      </c>
      <c r="S26" s="10" t="s">
        <v>180</v>
      </c>
    </row>
    <row r="27" spans="1:19" x14ac:dyDescent="0.2">
      <c r="A27" s="12" t="s">
        <v>195</v>
      </c>
      <c r="B27" s="9">
        <v>252.17257617728501</v>
      </c>
      <c r="C27" s="10" t="s">
        <v>180</v>
      </c>
      <c r="D27" s="9">
        <v>10272.732063711899</v>
      </c>
      <c r="E27" s="10" t="s">
        <v>180</v>
      </c>
      <c r="F27" s="9">
        <v>1574.38118721145</v>
      </c>
      <c r="G27" s="10" t="s">
        <v>180</v>
      </c>
      <c r="H27" s="9">
        <v>4185.9675871823601</v>
      </c>
      <c r="I27" s="10" t="s">
        <v>180</v>
      </c>
      <c r="J27" s="9">
        <v>1263.2595337026801</v>
      </c>
      <c r="K27" s="10" t="s">
        <v>180</v>
      </c>
      <c r="L27" s="9">
        <v>354.17320867959398</v>
      </c>
      <c r="M27" s="10" t="s">
        <v>159</v>
      </c>
      <c r="N27" s="9">
        <v>6285.7973777726202</v>
      </c>
      <c r="O27" s="10" t="s">
        <v>180</v>
      </c>
      <c r="P27" s="9">
        <v>1638.35360110803</v>
      </c>
      <c r="Q27" s="10" t="s">
        <v>159</v>
      </c>
      <c r="R27" s="9">
        <v>25826.837135545898</v>
      </c>
      <c r="S27" s="10" t="s">
        <v>180</v>
      </c>
    </row>
    <row r="28" spans="1:19" x14ac:dyDescent="0.2">
      <c r="A28" s="12" t="s">
        <v>196</v>
      </c>
      <c r="B28" s="9">
        <v>259.84773139745897</v>
      </c>
      <c r="C28" s="10" t="s">
        <v>180</v>
      </c>
      <c r="D28" s="9">
        <v>10162.9748411978</v>
      </c>
      <c r="E28" s="10" t="s">
        <v>180</v>
      </c>
      <c r="F28" s="9">
        <v>1977.8935458938299</v>
      </c>
      <c r="G28" s="10" t="s">
        <v>180</v>
      </c>
      <c r="H28" s="9">
        <v>4111.1090941658304</v>
      </c>
      <c r="I28" s="10" t="s">
        <v>180</v>
      </c>
      <c r="J28" s="9">
        <v>1148.71950118615</v>
      </c>
      <c r="K28" s="10" t="s">
        <v>180</v>
      </c>
      <c r="L28" s="9">
        <v>329.49996315040801</v>
      </c>
      <c r="M28" s="10" t="s">
        <v>159</v>
      </c>
      <c r="N28" s="9">
        <v>5837.7241686335101</v>
      </c>
      <c r="O28" s="10" t="s">
        <v>180</v>
      </c>
      <c r="P28" s="9">
        <v>1439.6479144884299</v>
      </c>
      <c r="Q28" s="10" t="s">
        <v>159</v>
      </c>
      <c r="R28" s="9">
        <v>25267.4167601134</v>
      </c>
      <c r="S28" s="10" t="s">
        <v>180</v>
      </c>
    </row>
    <row r="29" spans="1:19" x14ac:dyDescent="0.2">
      <c r="A29" s="12" t="s">
        <v>198</v>
      </c>
      <c r="B29" s="9">
        <v>253.904630454141</v>
      </c>
      <c r="C29" s="10" t="s">
        <v>180</v>
      </c>
      <c r="D29" s="9">
        <v>10291.4891362422</v>
      </c>
      <c r="E29" s="10" t="s">
        <v>180</v>
      </c>
      <c r="F29" s="9">
        <v>2367.5099065004501</v>
      </c>
      <c r="G29" s="10" t="s">
        <v>180</v>
      </c>
      <c r="H29" s="9">
        <v>4244.23813406723</v>
      </c>
      <c r="I29" s="10" t="s">
        <v>180</v>
      </c>
      <c r="J29" s="9">
        <v>1286.29018254675</v>
      </c>
      <c r="K29" s="10" t="s">
        <v>159</v>
      </c>
      <c r="L29" s="9">
        <v>318.13140750022302</v>
      </c>
      <c r="M29" s="10" t="s">
        <v>159</v>
      </c>
      <c r="N29" s="9">
        <v>6083.0328211282003</v>
      </c>
      <c r="O29" s="10" t="s">
        <v>180</v>
      </c>
      <c r="P29" s="9">
        <v>1367.80672306322</v>
      </c>
      <c r="Q29" s="10" t="s">
        <v>159</v>
      </c>
      <c r="R29" s="9">
        <v>26212.402941502402</v>
      </c>
      <c r="S29" s="10" t="s">
        <v>180</v>
      </c>
    </row>
    <row r="30" spans="1:19" x14ac:dyDescent="0.2">
      <c r="A30" s="12" t="s">
        <v>199</v>
      </c>
      <c r="B30" s="9">
        <v>260.76658632778299</v>
      </c>
      <c r="C30" s="10" t="s">
        <v>180</v>
      </c>
      <c r="D30" s="9">
        <v>10263.319561787899</v>
      </c>
      <c r="E30" s="10" t="s">
        <v>180</v>
      </c>
      <c r="F30" s="9">
        <v>2462.175942156</v>
      </c>
      <c r="G30" s="10" t="s">
        <v>180</v>
      </c>
      <c r="H30" s="9">
        <v>4424.0370138400303</v>
      </c>
      <c r="I30" s="10" t="s">
        <v>180</v>
      </c>
      <c r="J30" s="9">
        <v>1258.52544444763</v>
      </c>
      <c r="K30" s="10" t="s">
        <v>159</v>
      </c>
      <c r="L30" s="9">
        <v>318.46409120156198</v>
      </c>
      <c r="M30" s="10" t="s">
        <v>159</v>
      </c>
      <c r="N30" s="9">
        <v>6001.5844435149002</v>
      </c>
      <c r="O30" s="10" t="s">
        <v>180</v>
      </c>
      <c r="P30" s="9">
        <v>1355.66577563541</v>
      </c>
      <c r="Q30" s="10" t="s">
        <v>159</v>
      </c>
      <c r="R30" s="9">
        <v>26344.538858911201</v>
      </c>
      <c r="S30" s="10" t="s">
        <v>180</v>
      </c>
    </row>
    <row r="31" spans="1:19" x14ac:dyDescent="0.2">
      <c r="A31" s="12" t="s">
        <v>200</v>
      </c>
      <c r="B31" s="9">
        <v>282.89572169403601</v>
      </c>
      <c r="C31" s="10" t="s">
        <v>159</v>
      </c>
      <c r="D31" s="9">
        <v>9723.6591832324993</v>
      </c>
      <c r="E31" s="10" t="s">
        <v>159</v>
      </c>
      <c r="F31" s="9">
        <v>253.37990855661201</v>
      </c>
      <c r="G31" s="10" t="s">
        <v>159</v>
      </c>
      <c r="H31" s="9">
        <v>3920.9363517618799</v>
      </c>
      <c r="I31" s="10" t="s">
        <v>180</v>
      </c>
      <c r="J31" s="9">
        <v>1055.4072193515599</v>
      </c>
      <c r="K31" s="10" t="s">
        <v>159</v>
      </c>
      <c r="L31" s="9">
        <v>259.98989695332801</v>
      </c>
      <c r="M31" s="10" t="s">
        <v>159</v>
      </c>
      <c r="N31" s="9">
        <v>4678.1390549755997</v>
      </c>
      <c r="O31" s="10" t="s">
        <v>180</v>
      </c>
      <c r="P31" s="9">
        <v>1399.32953759723</v>
      </c>
      <c r="Q31" s="10" t="s">
        <v>159</v>
      </c>
      <c r="R31" s="9">
        <v>21573.736874122798</v>
      </c>
      <c r="S31" s="10" t="s">
        <v>180</v>
      </c>
    </row>
    <row r="32" spans="1:19" x14ac:dyDescent="0.2">
      <c r="A32" s="15" t="s">
        <v>201</v>
      </c>
      <c r="B32" s="13">
        <v>364.09326901999998</v>
      </c>
      <c r="C32" s="14" t="s">
        <v>159</v>
      </c>
      <c r="D32" s="13">
        <v>10891.991</v>
      </c>
      <c r="E32" s="14" t="s">
        <v>159</v>
      </c>
      <c r="F32" s="13">
        <v>403.92087396506901</v>
      </c>
      <c r="G32" s="14" t="s">
        <v>159</v>
      </c>
      <c r="H32" s="13">
        <v>5342.6055189500003</v>
      </c>
      <c r="I32" s="14" t="s">
        <v>180</v>
      </c>
      <c r="J32" s="13">
        <v>1443.2812522199999</v>
      </c>
      <c r="K32" s="14" t="s">
        <v>159</v>
      </c>
      <c r="L32" s="13">
        <v>397.84294299999999</v>
      </c>
      <c r="M32" s="14" t="s">
        <v>159</v>
      </c>
      <c r="N32" s="13">
        <v>3438.1978398378701</v>
      </c>
      <c r="O32" s="14" t="s">
        <v>180</v>
      </c>
      <c r="P32" s="13">
        <v>1757.104</v>
      </c>
      <c r="Q32" s="14" t="s">
        <v>159</v>
      </c>
      <c r="R32" s="13">
        <v>24039.036696992898</v>
      </c>
      <c r="S32" s="14" t="s">
        <v>180</v>
      </c>
    </row>
    <row r="34" spans="1:2" x14ac:dyDescent="0.2">
      <c r="A34" s="16" t="s">
        <v>202</v>
      </c>
      <c r="B34" s="16" t="s">
        <v>215</v>
      </c>
    </row>
    <row r="37" spans="1:2" x14ac:dyDescent="0.2">
      <c r="B37" s="16" t="s">
        <v>318</v>
      </c>
    </row>
    <row r="38" spans="1:2" x14ac:dyDescent="0.2">
      <c r="B38" s="16" t="s">
        <v>208</v>
      </c>
    </row>
    <row r="41" spans="1:2" x14ac:dyDescent="0.2">
      <c r="A41" s="17" t="str">
        <f>HYPERLINK("#'TOTAL 5'!A2", "&lt;&lt;&lt; Previous table")</f>
        <v>&lt;&lt;&lt; Previous table</v>
      </c>
    </row>
    <row r="42" spans="1:2" x14ac:dyDescent="0.2">
      <c r="A42" s="17" t="str">
        <f>HYPERLINK("#'TOTAL 7'!A2", "&gt;&gt;&gt; Next table")</f>
        <v>&gt;&gt;&gt; Next table</v>
      </c>
    </row>
  </sheetData>
  <mergeCells count="12">
    <mergeCell ref="A2:S2"/>
    <mergeCell ref="A3:S3"/>
    <mergeCell ref="A6:S6"/>
    <mergeCell ref="B5:C5"/>
    <mergeCell ref="D5:E5"/>
    <mergeCell ref="F5:G5"/>
    <mergeCell ref="H5:I5"/>
    <mergeCell ref="J5:K5"/>
    <mergeCell ref="L5:M5"/>
    <mergeCell ref="N5:O5"/>
    <mergeCell ref="P5:Q5"/>
    <mergeCell ref="R5:S5"/>
  </mergeCells>
  <pageMargins left="0.7" right="0.7" top="0.75" bottom="0.75" header="0.3" footer="0.3"/>
  <pageSetup paperSize="9" orientation="portrait" horizontalDpi="300" verticalDpi="300"/>
</worksheet>
</file>

<file path=xl/worksheets/sheet1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000-000000000000}">
  <dimension ref="A1:S42"/>
  <sheetViews>
    <sheetView workbookViewId="0"/>
  </sheetViews>
  <sheetFormatPr defaultColWidth="11.42578125" defaultRowHeight="12.75" x14ac:dyDescent="0.2"/>
  <cols>
    <col min="1" max="2" width="12.7109375" customWidth="1"/>
    <col min="3" max="3" width="4.42578125" customWidth="1"/>
    <col min="4" max="4" width="12.7109375" customWidth="1"/>
    <col min="5" max="5" width="4.42578125" customWidth="1"/>
    <col min="6" max="6" width="12.7109375" customWidth="1"/>
    <col min="7" max="7" width="4.42578125" customWidth="1"/>
    <col min="8" max="8" width="12.7109375" customWidth="1"/>
    <col min="9" max="9" width="4.42578125" customWidth="1"/>
    <col min="10" max="10" width="12.7109375" customWidth="1"/>
    <col min="11" max="11" width="4.42578125" customWidth="1"/>
    <col min="12" max="12" width="12.7109375" customWidth="1"/>
    <col min="13" max="13" width="4.42578125" customWidth="1"/>
    <col min="14" max="14" width="12.7109375" customWidth="1"/>
    <col min="15" max="15" width="4.42578125" customWidth="1"/>
    <col min="16" max="16" width="12.7109375" customWidth="1"/>
    <col min="17" max="17" width="4.42578125" customWidth="1"/>
    <col min="18" max="18" width="12.7109375" customWidth="1"/>
    <col min="19" max="19" width="4.42578125" customWidth="1"/>
  </cols>
  <sheetData>
    <row r="1" spans="1:19" x14ac:dyDescent="0.2">
      <c r="A1" s="8" t="str">
        <f>HYPERLINK("#'INDEX'!B132", "Link to index")</f>
        <v>Link to index</v>
      </c>
    </row>
    <row r="2" spans="1:19" ht="15.75" customHeight="1" x14ac:dyDescent="0.2">
      <c r="A2" s="25" t="s">
        <v>466</v>
      </c>
      <c r="B2" s="24"/>
      <c r="C2" s="24"/>
      <c r="D2" s="24"/>
      <c r="E2" s="24"/>
      <c r="F2" s="24"/>
      <c r="G2" s="24"/>
      <c r="H2" s="24"/>
      <c r="I2" s="24"/>
      <c r="J2" s="24"/>
      <c r="K2" s="24"/>
      <c r="L2" s="24"/>
      <c r="M2" s="24"/>
      <c r="N2" s="24"/>
      <c r="O2" s="24"/>
      <c r="P2" s="24"/>
      <c r="Q2" s="24"/>
      <c r="R2" s="24"/>
      <c r="S2" s="24"/>
    </row>
    <row r="3" spans="1:19" ht="15.75" customHeight="1" x14ac:dyDescent="0.2">
      <c r="A3" s="25" t="s">
        <v>150</v>
      </c>
      <c r="B3" s="24"/>
      <c r="C3" s="24"/>
      <c r="D3" s="24"/>
      <c r="E3" s="24"/>
      <c r="F3" s="24"/>
      <c r="G3" s="24"/>
      <c r="H3" s="24"/>
      <c r="I3" s="24"/>
      <c r="J3" s="24"/>
      <c r="K3" s="24"/>
      <c r="L3" s="24"/>
      <c r="M3" s="24"/>
      <c r="N3" s="24"/>
      <c r="O3" s="24"/>
      <c r="P3" s="24"/>
      <c r="Q3" s="24"/>
      <c r="R3" s="24"/>
      <c r="S3" s="24"/>
    </row>
    <row r="4" spans="1:19" ht="15.75" customHeight="1" x14ac:dyDescent="0.2"/>
    <row r="5" spans="1:19" ht="55.5" customHeight="1" x14ac:dyDescent="0.2">
      <c r="A5" s="11" t="s">
        <v>159</v>
      </c>
      <c r="B5" s="27" t="s">
        <v>160</v>
      </c>
      <c r="C5" s="27" t="s">
        <v>159</v>
      </c>
      <c r="D5" s="27" t="s">
        <v>161</v>
      </c>
      <c r="E5" s="27" t="s">
        <v>159</v>
      </c>
      <c r="F5" s="27" t="s">
        <v>162</v>
      </c>
      <c r="G5" s="27" t="s">
        <v>159</v>
      </c>
      <c r="H5" s="27" t="s">
        <v>163</v>
      </c>
      <c r="I5" s="27" t="s">
        <v>159</v>
      </c>
      <c r="J5" s="27" t="s">
        <v>164</v>
      </c>
      <c r="K5" s="27" t="s">
        <v>159</v>
      </c>
      <c r="L5" s="27" t="s">
        <v>165</v>
      </c>
      <c r="M5" s="27" t="s">
        <v>159</v>
      </c>
      <c r="N5" s="27" t="s">
        <v>166</v>
      </c>
      <c r="O5" s="27" t="s">
        <v>159</v>
      </c>
      <c r="P5" s="27" t="s">
        <v>167</v>
      </c>
      <c r="Q5" s="27" t="s">
        <v>159</v>
      </c>
      <c r="R5" s="27" t="s">
        <v>168</v>
      </c>
      <c r="S5" s="27" t="s">
        <v>159</v>
      </c>
    </row>
    <row r="6" spans="1:19" x14ac:dyDescent="0.2">
      <c r="A6" s="26" t="s">
        <v>212</v>
      </c>
      <c r="B6" s="26"/>
      <c r="C6" s="26"/>
      <c r="D6" s="26"/>
      <c r="E6" s="26"/>
      <c r="F6" s="26"/>
      <c r="G6" s="26"/>
      <c r="H6" s="26"/>
      <c r="I6" s="26"/>
      <c r="J6" s="26"/>
      <c r="K6" s="26"/>
      <c r="L6" s="26"/>
      <c r="M6" s="26"/>
      <c r="N6" s="26"/>
      <c r="O6" s="26"/>
      <c r="P6" s="26"/>
      <c r="Q6" s="26"/>
      <c r="R6" s="26"/>
      <c r="S6" s="26"/>
    </row>
    <row r="7" spans="1:19" x14ac:dyDescent="0.2">
      <c r="A7" s="12" t="s">
        <v>170</v>
      </c>
      <c r="B7" s="18">
        <v>801.40108244792896</v>
      </c>
      <c r="C7" s="10" t="s">
        <v>159</v>
      </c>
      <c r="D7" s="18">
        <v>820.28760477512003</v>
      </c>
      <c r="E7" s="10" t="s">
        <v>159</v>
      </c>
      <c r="F7" s="18">
        <v>785.26623966311195</v>
      </c>
      <c r="G7" s="10" t="s">
        <v>159</v>
      </c>
      <c r="H7" s="18">
        <v>602.35597756665095</v>
      </c>
      <c r="I7" s="10" t="s">
        <v>180</v>
      </c>
      <c r="J7" s="18">
        <v>514.10191280161098</v>
      </c>
      <c r="K7" s="10" t="s">
        <v>180</v>
      </c>
      <c r="L7" s="18">
        <v>425.858721360738</v>
      </c>
      <c r="M7" s="10" t="s">
        <v>159</v>
      </c>
      <c r="N7" s="18">
        <v>751.28277352641703</v>
      </c>
      <c r="O7" s="10" t="s">
        <v>159</v>
      </c>
      <c r="P7" s="18">
        <v>586.91386788433795</v>
      </c>
      <c r="Q7" s="10" t="s">
        <v>159</v>
      </c>
      <c r="R7" s="18">
        <v>705.62374203847503</v>
      </c>
      <c r="S7" s="10" t="s">
        <v>180</v>
      </c>
    </row>
    <row r="8" spans="1:19" x14ac:dyDescent="0.2">
      <c r="A8" s="12" t="s">
        <v>171</v>
      </c>
      <c r="B8" s="18">
        <v>747.29884326935303</v>
      </c>
      <c r="C8" s="10" t="s">
        <v>159</v>
      </c>
      <c r="D8" s="18">
        <v>852.59727355058703</v>
      </c>
      <c r="E8" s="10" t="s">
        <v>159</v>
      </c>
      <c r="F8" s="18">
        <v>781.84260139293497</v>
      </c>
      <c r="G8" s="10" t="s">
        <v>159</v>
      </c>
      <c r="H8" s="18">
        <v>642.12343143128498</v>
      </c>
      <c r="I8" s="10" t="s">
        <v>180</v>
      </c>
      <c r="J8" s="18">
        <v>550.21342149198802</v>
      </c>
      <c r="K8" s="10" t="s">
        <v>180</v>
      </c>
      <c r="L8" s="18">
        <v>460.11995838062802</v>
      </c>
      <c r="M8" s="10" t="s">
        <v>159</v>
      </c>
      <c r="N8" s="18">
        <v>805.10009735429105</v>
      </c>
      <c r="O8" s="10" t="s">
        <v>180</v>
      </c>
      <c r="P8" s="18">
        <v>533.62959606742504</v>
      </c>
      <c r="Q8" s="10" t="s">
        <v>159</v>
      </c>
      <c r="R8" s="18">
        <v>734.99149645829095</v>
      </c>
      <c r="S8" s="10" t="s">
        <v>180</v>
      </c>
    </row>
    <row r="9" spans="1:19" x14ac:dyDescent="0.2">
      <c r="A9" s="12" t="s">
        <v>172</v>
      </c>
      <c r="B9" s="18">
        <v>777.65360213253598</v>
      </c>
      <c r="C9" s="10" t="s">
        <v>159</v>
      </c>
      <c r="D9" s="18">
        <v>962.55963379500497</v>
      </c>
      <c r="E9" s="10" t="s">
        <v>159</v>
      </c>
      <c r="F9" s="18">
        <v>844.16304579016105</v>
      </c>
      <c r="G9" s="10" t="s">
        <v>159</v>
      </c>
      <c r="H9" s="18">
        <v>705.82162206881196</v>
      </c>
      <c r="I9" s="10" t="s">
        <v>180</v>
      </c>
      <c r="J9" s="18">
        <v>591.12306956980694</v>
      </c>
      <c r="K9" s="10" t="s">
        <v>180</v>
      </c>
      <c r="L9" s="18">
        <v>506.89381346257801</v>
      </c>
      <c r="M9" s="10" t="s">
        <v>159</v>
      </c>
      <c r="N9" s="18">
        <v>924.25034137973296</v>
      </c>
      <c r="O9" s="10" t="s">
        <v>180</v>
      </c>
      <c r="P9" s="18">
        <v>522.97362368716097</v>
      </c>
      <c r="Q9" s="10" t="s">
        <v>159</v>
      </c>
      <c r="R9" s="18">
        <v>818.16283078035303</v>
      </c>
      <c r="S9" s="10" t="s">
        <v>180</v>
      </c>
    </row>
    <row r="10" spans="1:19" x14ac:dyDescent="0.2">
      <c r="A10" s="12" t="s">
        <v>173</v>
      </c>
      <c r="B10" s="18">
        <v>861.32897814444004</v>
      </c>
      <c r="C10" s="10" t="s">
        <v>159</v>
      </c>
      <c r="D10" s="18">
        <v>1072.16563050637</v>
      </c>
      <c r="E10" s="10" t="s">
        <v>159</v>
      </c>
      <c r="F10" s="18">
        <v>910.32084904571695</v>
      </c>
      <c r="G10" s="10" t="s">
        <v>159</v>
      </c>
      <c r="H10" s="18">
        <v>785.39292605591504</v>
      </c>
      <c r="I10" s="10" t="s">
        <v>180</v>
      </c>
      <c r="J10" s="18">
        <v>635.72103060995903</v>
      </c>
      <c r="K10" s="10" t="s">
        <v>180</v>
      </c>
      <c r="L10" s="18">
        <v>561.13081875253499</v>
      </c>
      <c r="M10" s="10" t="s">
        <v>159</v>
      </c>
      <c r="N10" s="18">
        <v>988.28242987733802</v>
      </c>
      <c r="O10" s="10" t="s">
        <v>180</v>
      </c>
      <c r="P10" s="18">
        <v>474.86879163324699</v>
      </c>
      <c r="Q10" s="10" t="s">
        <v>159</v>
      </c>
      <c r="R10" s="18">
        <v>888.04473314955999</v>
      </c>
      <c r="S10" s="10" t="s">
        <v>180</v>
      </c>
    </row>
    <row r="11" spans="1:19" x14ac:dyDescent="0.2">
      <c r="A11" s="12" t="s">
        <v>174</v>
      </c>
      <c r="B11" s="18">
        <v>891.071280691212</v>
      </c>
      <c r="C11" s="10" t="s">
        <v>159</v>
      </c>
      <c r="D11" s="18">
        <v>1144.46483028271</v>
      </c>
      <c r="E11" s="10" t="s">
        <v>159</v>
      </c>
      <c r="F11" s="18">
        <v>1077.6247779476</v>
      </c>
      <c r="G11" s="10" t="s">
        <v>159</v>
      </c>
      <c r="H11" s="18">
        <v>782.21709794295305</v>
      </c>
      <c r="I11" s="10" t="s">
        <v>180</v>
      </c>
      <c r="J11" s="18">
        <v>673.76777140971706</v>
      </c>
      <c r="K11" s="10" t="s">
        <v>180</v>
      </c>
      <c r="L11" s="18">
        <v>596.74868999749503</v>
      </c>
      <c r="M11" s="10" t="s">
        <v>159</v>
      </c>
      <c r="N11" s="18">
        <v>1068.01169996003</v>
      </c>
      <c r="O11" s="10" t="s">
        <v>180</v>
      </c>
      <c r="P11" s="18">
        <v>474.67274955444799</v>
      </c>
      <c r="Q11" s="10" t="s">
        <v>159</v>
      </c>
      <c r="R11" s="18">
        <v>937.92156267358496</v>
      </c>
      <c r="S11" s="10" t="s">
        <v>180</v>
      </c>
    </row>
    <row r="12" spans="1:19" x14ac:dyDescent="0.2">
      <c r="A12" s="12" t="s">
        <v>175</v>
      </c>
      <c r="B12" s="18">
        <v>946.768847086542</v>
      </c>
      <c r="C12" s="10" t="s">
        <v>159</v>
      </c>
      <c r="D12" s="18">
        <v>1203.36419959718</v>
      </c>
      <c r="E12" s="10" t="s">
        <v>180</v>
      </c>
      <c r="F12" s="18">
        <v>1224.5241885747901</v>
      </c>
      <c r="G12" s="10" t="s">
        <v>159</v>
      </c>
      <c r="H12" s="18">
        <v>824.27249826185698</v>
      </c>
      <c r="I12" s="10" t="s">
        <v>180</v>
      </c>
      <c r="J12" s="18">
        <v>730.45149230155801</v>
      </c>
      <c r="K12" s="10" t="s">
        <v>180</v>
      </c>
      <c r="L12" s="18">
        <v>657.08702889242397</v>
      </c>
      <c r="M12" s="10" t="s">
        <v>159</v>
      </c>
      <c r="N12" s="18">
        <v>1160.8611654030799</v>
      </c>
      <c r="O12" s="10" t="s">
        <v>180</v>
      </c>
      <c r="P12" s="18">
        <v>467.54101693782599</v>
      </c>
      <c r="Q12" s="10" t="s">
        <v>159</v>
      </c>
      <c r="R12" s="18">
        <v>996.38001947329303</v>
      </c>
      <c r="S12" s="10" t="s">
        <v>180</v>
      </c>
    </row>
    <row r="13" spans="1:19" x14ac:dyDescent="0.2">
      <c r="A13" s="12" t="s">
        <v>176</v>
      </c>
      <c r="B13" s="18">
        <v>950.39432678895298</v>
      </c>
      <c r="C13" s="10" t="s">
        <v>159</v>
      </c>
      <c r="D13" s="18">
        <v>1220.52342960019</v>
      </c>
      <c r="E13" s="10" t="s">
        <v>180</v>
      </c>
      <c r="F13" s="18">
        <v>1538.1500933673799</v>
      </c>
      <c r="G13" s="10" t="s">
        <v>180</v>
      </c>
      <c r="H13" s="18">
        <v>856.712006884262</v>
      </c>
      <c r="I13" s="10" t="s">
        <v>180</v>
      </c>
      <c r="J13" s="18">
        <v>779.58259133787499</v>
      </c>
      <c r="K13" s="10" t="s">
        <v>180</v>
      </c>
      <c r="L13" s="18">
        <v>734.27508347280695</v>
      </c>
      <c r="M13" s="10" t="s">
        <v>159</v>
      </c>
      <c r="N13" s="18">
        <v>1198.5052858077499</v>
      </c>
      <c r="O13" s="10" t="s">
        <v>180</v>
      </c>
      <c r="P13" s="18">
        <v>470.81507903022299</v>
      </c>
      <c r="Q13" s="10" t="s">
        <v>159</v>
      </c>
      <c r="R13" s="18">
        <v>1026.43202572887</v>
      </c>
      <c r="S13" s="10" t="s">
        <v>180</v>
      </c>
    </row>
    <row r="14" spans="1:19" x14ac:dyDescent="0.2">
      <c r="A14" s="12" t="s">
        <v>177</v>
      </c>
      <c r="B14" s="18">
        <v>981.775699988459</v>
      </c>
      <c r="C14" s="10" t="s">
        <v>180</v>
      </c>
      <c r="D14" s="18">
        <v>1261.7209552070201</v>
      </c>
      <c r="E14" s="10" t="s">
        <v>401</v>
      </c>
      <c r="F14" s="18">
        <v>1770.46433192627</v>
      </c>
      <c r="G14" s="10" t="s">
        <v>180</v>
      </c>
      <c r="H14" s="18">
        <v>896.50901615787905</v>
      </c>
      <c r="I14" s="10" t="s">
        <v>180</v>
      </c>
      <c r="J14" s="18">
        <v>841.69931177341596</v>
      </c>
      <c r="K14" s="10" t="s">
        <v>180</v>
      </c>
      <c r="L14" s="18">
        <v>756.496908362927</v>
      </c>
      <c r="M14" s="10" t="s">
        <v>159</v>
      </c>
      <c r="N14" s="18">
        <v>1146.60656019467</v>
      </c>
      <c r="O14" s="10" t="s">
        <v>180</v>
      </c>
      <c r="P14" s="18">
        <v>460.60371799166001</v>
      </c>
      <c r="Q14" s="10" t="s">
        <v>159</v>
      </c>
      <c r="R14" s="18">
        <v>1041.25455791165</v>
      </c>
      <c r="S14" s="10" t="s">
        <v>401</v>
      </c>
    </row>
    <row r="15" spans="1:19" x14ac:dyDescent="0.2">
      <c r="A15" s="12" t="s">
        <v>181</v>
      </c>
      <c r="B15" s="18">
        <v>1016.51720433764</v>
      </c>
      <c r="C15" s="10" t="s">
        <v>180</v>
      </c>
      <c r="D15" s="18">
        <v>1311.42832528897</v>
      </c>
      <c r="E15" s="10" t="s">
        <v>314</v>
      </c>
      <c r="F15" s="18">
        <v>1883.00052826202</v>
      </c>
      <c r="G15" s="10" t="s">
        <v>180</v>
      </c>
      <c r="H15" s="18">
        <v>983.42869968181901</v>
      </c>
      <c r="I15" s="10" t="s">
        <v>180</v>
      </c>
      <c r="J15" s="18">
        <v>894.99262001872501</v>
      </c>
      <c r="K15" s="10" t="s">
        <v>180</v>
      </c>
      <c r="L15" s="18">
        <v>785.79329363455895</v>
      </c>
      <c r="M15" s="10" t="s">
        <v>159</v>
      </c>
      <c r="N15" s="18">
        <v>1134.6387678690901</v>
      </c>
      <c r="O15" s="10" t="s">
        <v>180</v>
      </c>
      <c r="P15" s="18">
        <v>492.52158560770198</v>
      </c>
      <c r="Q15" s="10" t="s">
        <v>159</v>
      </c>
      <c r="R15" s="18">
        <v>1080.03000478697</v>
      </c>
      <c r="S15" s="10" t="s">
        <v>401</v>
      </c>
    </row>
    <row r="16" spans="1:19" x14ac:dyDescent="0.2">
      <c r="A16" s="12" t="s">
        <v>182</v>
      </c>
      <c r="B16" s="18">
        <v>981.35436983467002</v>
      </c>
      <c r="C16" s="10" t="s">
        <v>180</v>
      </c>
      <c r="D16" s="18">
        <v>1362.31056056543</v>
      </c>
      <c r="E16" s="10" t="s">
        <v>314</v>
      </c>
      <c r="F16" s="18">
        <v>1891.5902777777801</v>
      </c>
      <c r="G16" s="10" t="s">
        <v>180</v>
      </c>
      <c r="H16" s="18">
        <v>1019.10177418973</v>
      </c>
      <c r="I16" s="10" t="s">
        <v>180</v>
      </c>
      <c r="J16" s="18">
        <v>915.69260937849401</v>
      </c>
      <c r="K16" s="10" t="s">
        <v>180</v>
      </c>
      <c r="L16" s="18">
        <v>812.54254455947</v>
      </c>
      <c r="M16" s="10" t="s">
        <v>159</v>
      </c>
      <c r="N16" s="18">
        <v>1138.93725770643</v>
      </c>
      <c r="O16" s="10" t="s">
        <v>180</v>
      </c>
      <c r="P16" s="18">
        <v>521.37192452975398</v>
      </c>
      <c r="Q16" s="10" t="s">
        <v>159</v>
      </c>
      <c r="R16" s="18">
        <v>1108.60368793668</v>
      </c>
      <c r="S16" s="10" t="s">
        <v>401</v>
      </c>
    </row>
    <row r="17" spans="1:19" x14ac:dyDescent="0.2">
      <c r="A17" s="12" t="s">
        <v>183</v>
      </c>
      <c r="B17" s="18">
        <v>1001.47424172104</v>
      </c>
      <c r="C17" s="10" t="s">
        <v>180</v>
      </c>
      <c r="D17" s="18">
        <v>1389.13754916677</v>
      </c>
      <c r="E17" s="10" t="s">
        <v>314</v>
      </c>
      <c r="F17" s="18">
        <v>2173.5045707945601</v>
      </c>
      <c r="G17" s="10" t="s">
        <v>180</v>
      </c>
      <c r="H17" s="18">
        <v>1045.29439513537</v>
      </c>
      <c r="I17" s="10" t="s">
        <v>180</v>
      </c>
      <c r="J17" s="18">
        <v>915.29026635206105</v>
      </c>
      <c r="K17" s="10" t="s">
        <v>180</v>
      </c>
      <c r="L17" s="18">
        <v>842.18535827226299</v>
      </c>
      <c r="M17" s="10" t="s">
        <v>159</v>
      </c>
      <c r="N17" s="18">
        <v>1174.0801782692099</v>
      </c>
      <c r="O17" s="10" t="s">
        <v>180</v>
      </c>
      <c r="P17" s="18">
        <v>553.80482682434297</v>
      </c>
      <c r="Q17" s="10" t="s">
        <v>159</v>
      </c>
      <c r="R17" s="18">
        <v>1137.3521084983499</v>
      </c>
      <c r="S17" s="10" t="s">
        <v>401</v>
      </c>
    </row>
    <row r="18" spans="1:19" x14ac:dyDescent="0.2">
      <c r="A18" s="12" t="s">
        <v>184</v>
      </c>
      <c r="B18" s="18">
        <v>956.38956286315704</v>
      </c>
      <c r="C18" s="10" t="s">
        <v>180</v>
      </c>
      <c r="D18" s="18">
        <v>1419.5272646544499</v>
      </c>
      <c r="E18" s="10" t="s">
        <v>314</v>
      </c>
      <c r="F18" s="18">
        <v>2601.0313856627199</v>
      </c>
      <c r="G18" s="10" t="s">
        <v>180</v>
      </c>
      <c r="H18" s="18">
        <v>983.41878083384302</v>
      </c>
      <c r="I18" s="10" t="s">
        <v>180</v>
      </c>
      <c r="J18" s="18">
        <v>948.712638008113</v>
      </c>
      <c r="K18" s="10" t="s">
        <v>180</v>
      </c>
      <c r="L18" s="18">
        <v>877.647888904924</v>
      </c>
      <c r="M18" s="10" t="s">
        <v>159</v>
      </c>
      <c r="N18" s="18">
        <v>1195.1392426355801</v>
      </c>
      <c r="O18" s="10" t="s">
        <v>180</v>
      </c>
      <c r="P18" s="18">
        <v>637.86590719762296</v>
      </c>
      <c r="Q18" s="10" t="s">
        <v>159</v>
      </c>
      <c r="R18" s="18">
        <v>1154.9340482406899</v>
      </c>
      <c r="S18" s="10" t="s">
        <v>401</v>
      </c>
    </row>
    <row r="19" spans="1:19" x14ac:dyDescent="0.2">
      <c r="A19" s="12" t="s">
        <v>185</v>
      </c>
      <c r="B19" s="18">
        <v>912.66539793747302</v>
      </c>
      <c r="C19" s="10" t="s">
        <v>180</v>
      </c>
      <c r="D19" s="18">
        <v>1296.1648889117801</v>
      </c>
      <c r="E19" s="10" t="s">
        <v>159</v>
      </c>
      <c r="F19" s="18">
        <v>2859.9776519848601</v>
      </c>
      <c r="G19" s="10" t="s">
        <v>180</v>
      </c>
      <c r="H19" s="18">
        <v>1016.21426503802</v>
      </c>
      <c r="I19" s="10" t="s">
        <v>180</v>
      </c>
      <c r="J19" s="18">
        <v>895.90264515866897</v>
      </c>
      <c r="K19" s="10" t="s">
        <v>180</v>
      </c>
      <c r="L19" s="18">
        <v>946.658022159692</v>
      </c>
      <c r="M19" s="10" t="s">
        <v>159</v>
      </c>
      <c r="N19" s="18">
        <v>1202.8197094525999</v>
      </c>
      <c r="O19" s="10" t="s">
        <v>180</v>
      </c>
      <c r="P19" s="18">
        <v>658.18882466281298</v>
      </c>
      <c r="Q19" s="10" t="s">
        <v>159</v>
      </c>
      <c r="R19" s="18">
        <v>1123.4774944660401</v>
      </c>
      <c r="S19" s="10" t="s">
        <v>180</v>
      </c>
    </row>
    <row r="20" spans="1:19" x14ac:dyDescent="0.2">
      <c r="A20" s="12" t="s">
        <v>187</v>
      </c>
      <c r="B20" s="18">
        <v>892.99635864921697</v>
      </c>
      <c r="C20" s="10" t="s">
        <v>180</v>
      </c>
      <c r="D20" s="18">
        <v>1328.85115768475</v>
      </c>
      <c r="E20" s="10" t="s">
        <v>159</v>
      </c>
      <c r="F20" s="18">
        <v>3111.3267852724098</v>
      </c>
      <c r="G20" s="10" t="s">
        <v>180</v>
      </c>
      <c r="H20" s="18">
        <v>1034.1325201286099</v>
      </c>
      <c r="I20" s="10" t="s">
        <v>180</v>
      </c>
      <c r="J20" s="18">
        <v>908.37215190279096</v>
      </c>
      <c r="K20" s="10" t="s">
        <v>180</v>
      </c>
      <c r="L20" s="18">
        <v>1031.0726591331099</v>
      </c>
      <c r="M20" s="10" t="s">
        <v>159</v>
      </c>
      <c r="N20" s="18">
        <v>1240.10638898771</v>
      </c>
      <c r="O20" s="10" t="s">
        <v>180</v>
      </c>
      <c r="P20" s="18">
        <v>691.12704443923303</v>
      </c>
      <c r="Q20" s="10" t="s">
        <v>159</v>
      </c>
      <c r="R20" s="18">
        <v>1154.94210301511</v>
      </c>
      <c r="S20" s="10" t="s">
        <v>180</v>
      </c>
    </row>
    <row r="21" spans="1:19" x14ac:dyDescent="0.2">
      <c r="A21" s="12" t="s">
        <v>188</v>
      </c>
      <c r="B21" s="18">
        <v>871.83580919510098</v>
      </c>
      <c r="C21" s="10" t="s">
        <v>180</v>
      </c>
      <c r="D21" s="18">
        <v>1219.9765731279799</v>
      </c>
      <c r="E21" s="10" t="s">
        <v>180</v>
      </c>
      <c r="F21" s="18">
        <v>3283.3980235612798</v>
      </c>
      <c r="G21" s="10" t="s">
        <v>180</v>
      </c>
      <c r="H21" s="18">
        <v>971.25611649916505</v>
      </c>
      <c r="I21" s="10" t="s">
        <v>180</v>
      </c>
      <c r="J21" s="18">
        <v>901.16635682042897</v>
      </c>
      <c r="K21" s="10" t="s">
        <v>180</v>
      </c>
      <c r="L21" s="18">
        <v>985.34296335034105</v>
      </c>
      <c r="M21" s="10" t="s">
        <v>159</v>
      </c>
      <c r="N21" s="18">
        <v>1216.6945971515199</v>
      </c>
      <c r="O21" s="10" t="s">
        <v>180</v>
      </c>
      <c r="P21" s="18">
        <v>655.45019816491299</v>
      </c>
      <c r="Q21" s="10" t="s">
        <v>159</v>
      </c>
      <c r="R21" s="18">
        <v>1096.9562459157901</v>
      </c>
      <c r="S21" s="10" t="s">
        <v>180</v>
      </c>
    </row>
    <row r="22" spans="1:19" x14ac:dyDescent="0.2">
      <c r="A22" s="12" t="s">
        <v>189</v>
      </c>
      <c r="B22" s="18">
        <v>861.13184352636404</v>
      </c>
      <c r="C22" s="10" t="s">
        <v>180</v>
      </c>
      <c r="D22" s="18">
        <v>1343.1161819486799</v>
      </c>
      <c r="E22" s="10" t="s">
        <v>159</v>
      </c>
      <c r="F22" s="18">
        <v>3393.49120165672</v>
      </c>
      <c r="G22" s="10" t="s">
        <v>180</v>
      </c>
      <c r="H22" s="18">
        <v>984.56287465621006</v>
      </c>
      <c r="I22" s="10" t="s">
        <v>180</v>
      </c>
      <c r="J22" s="18">
        <v>894.23904771684795</v>
      </c>
      <c r="K22" s="10" t="s">
        <v>180</v>
      </c>
      <c r="L22" s="18">
        <v>998.08881479814295</v>
      </c>
      <c r="M22" s="10" t="s">
        <v>159</v>
      </c>
      <c r="N22" s="18">
        <v>1210.72006087923</v>
      </c>
      <c r="O22" s="10" t="s">
        <v>180</v>
      </c>
      <c r="P22" s="18">
        <v>627.68617265267903</v>
      </c>
      <c r="Q22" s="10" t="s">
        <v>159</v>
      </c>
      <c r="R22" s="18">
        <v>1135.1625004288701</v>
      </c>
      <c r="S22" s="10" t="s">
        <v>180</v>
      </c>
    </row>
    <row r="23" spans="1:19" x14ac:dyDescent="0.2">
      <c r="A23" s="12" t="s">
        <v>190</v>
      </c>
      <c r="B23" s="18">
        <v>849.91943541161902</v>
      </c>
      <c r="C23" s="10" t="s">
        <v>180</v>
      </c>
      <c r="D23" s="18">
        <v>1391.07251249673</v>
      </c>
      <c r="E23" s="10" t="s">
        <v>159</v>
      </c>
      <c r="F23" s="18">
        <v>4047.1731028722002</v>
      </c>
      <c r="G23" s="10" t="s">
        <v>180</v>
      </c>
      <c r="H23" s="18">
        <v>1010.60415401292</v>
      </c>
      <c r="I23" s="10" t="s">
        <v>180</v>
      </c>
      <c r="J23" s="18">
        <v>899.57231508376901</v>
      </c>
      <c r="K23" s="10" t="s">
        <v>180</v>
      </c>
      <c r="L23" s="18">
        <v>970.90401763147804</v>
      </c>
      <c r="M23" s="10" t="s">
        <v>159</v>
      </c>
      <c r="N23" s="18">
        <v>1252.66324047591</v>
      </c>
      <c r="O23" s="10" t="s">
        <v>180</v>
      </c>
      <c r="P23" s="18">
        <v>714.64892704469798</v>
      </c>
      <c r="Q23" s="10" t="s">
        <v>159</v>
      </c>
      <c r="R23" s="18">
        <v>1180.56808764582</v>
      </c>
      <c r="S23" s="10" t="s">
        <v>180</v>
      </c>
    </row>
    <row r="24" spans="1:19" x14ac:dyDescent="0.2">
      <c r="A24" s="12" t="s">
        <v>191</v>
      </c>
      <c r="B24" s="18">
        <v>821.56721879880104</v>
      </c>
      <c r="C24" s="10" t="s">
        <v>180</v>
      </c>
      <c r="D24" s="18">
        <v>1414.7928160741101</v>
      </c>
      <c r="E24" s="10" t="s">
        <v>159</v>
      </c>
      <c r="F24" s="18">
        <v>4659.0121148656099</v>
      </c>
      <c r="G24" s="10" t="s">
        <v>180</v>
      </c>
      <c r="H24" s="18">
        <v>1012.52149300188</v>
      </c>
      <c r="I24" s="10" t="s">
        <v>180</v>
      </c>
      <c r="J24" s="18">
        <v>866.65085407142396</v>
      </c>
      <c r="K24" s="10" t="s">
        <v>180</v>
      </c>
      <c r="L24" s="18">
        <v>806.50542013437303</v>
      </c>
      <c r="M24" s="10" t="s">
        <v>159</v>
      </c>
      <c r="N24" s="18">
        <v>1199.03282803964</v>
      </c>
      <c r="O24" s="10" t="s">
        <v>180</v>
      </c>
      <c r="P24" s="18">
        <v>702.43022532278997</v>
      </c>
      <c r="Q24" s="10" t="s">
        <v>159</v>
      </c>
      <c r="R24" s="18">
        <v>1172.9699631972401</v>
      </c>
      <c r="S24" s="10" t="s">
        <v>180</v>
      </c>
    </row>
    <row r="25" spans="1:19" x14ac:dyDescent="0.2">
      <c r="A25" s="12" t="s">
        <v>192</v>
      </c>
      <c r="B25" s="18">
        <v>777.99819237874999</v>
      </c>
      <c r="C25" s="10" t="s">
        <v>180</v>
      </c>
      <c r="D25" s="18">
        <v>1434.2097299971699</v>
      </c>
      <c r="E25" s="10" t="s">
        <v>159</v>
      </c>
      <c r="F25" s="18">
        <v>5228.74373634935</v>
      </c>
      <c r="G25" s="10" t="s">
        <v>180</v>
      </c>
      <c r="H25" s="18">
        <v>978.862691405644</v>
      </c>
      <c r="I25" s="10" t="s">
        <v>180</v>
      </c>
      <c r="J25" s="18">
        <v>866.61260766865303</v>
      </c>
      <c r="K25" s="10" t="s">
        <v>180</v>
      </c>
      <c r="L25" s="18">
        <v>792.27735316670805</v>
      </c>
      <c r="M25" s="10" t="s">
        <v>159</v>
      </c>
      <c r="N25" s="18">
        <v>1175.4120111105799</v>
      </c>
      <c r="O25" s="10" t="s">
        <v>180</v>
      </c>
      <c r="P25" s="18">
        <v>783.98630121353199</v>
      </c>
      <c r="Q25" s="10" t="s">
        <v>159</v>
      </c>
      <c r="R25" s="18">
        <v>1180.04538146864</v>
      </c>
      <c r="S25" s="10" t="s">
        <v>180</v>
      </c>
    </row>
    <row r="26" spans="1:19" x14ac:dyDescent="0.2">
      <c r="A26" s="12" t="s">
        <v>193</v>
      </c>
      <c r="B26" s="18">
        <v>753.35650648390003</v>
      </c>
      <c r="C26" s="10" t="s">
        <v>180</v>
      </c>
      <c r="D26" s="18">
        <v>1527.3556431782899</v>
      </c>
      <c r="E26" s="10" t="s">
        <v>159</v>
      </c>
      <c r="F26" s="18">
        <v>6512.8189398303703</v>
      </c>
      <c r="G26" s="10" t="s">
        <v>180</v>
      </c>
      <c r="H26" s="18">
        <v>1032.2673478256499</v>
      </c>
      <c r="I26" s="10" t="s">
        <v>180</v>
      </c>
      <c r="J26" s="18">
        <v>856.25429043346605</v>
      </c>
      <c r="K26" s="10" t="s">
        <v>180</v>
      </c>
      <c r="L26" s="18">
        <v>799.12756159795902</v>
      </c>
      <c r="M26" s="10" t="s">
        <v>159</v>
      </c>
      <c r="N26" s="18">
        <v>1236.8688544300201</v>
      </c>
      <c r="O26" s="10" t="s">
        <v>180</v>
      </c>
      <c r="P26" s="18">
        <v>809.64044549882499</v>
      </c>
      <c r="Q26" s="10" t="s">
        <v>159</v>
      </c>
      <c r="R26" s="18">
        <v>1250.7033551283</v>
      </c>
      <c r="S26" s="10" t="s">
        <v>180</v>
      </c>
    </row>
    <row r="27" spans="1:19" x14ac:dyDescent="0.2">
      <c r="A27" s="12" t="s">
        <v>195</v>
      </c>
      <c r="B27" s="18">
        <v>747.50473164307402</v>
      </c>
      <c r="C27" s="10" t="s">
        <v>180</v>
      </c>
      <c r="D27" s="18">
        <v>1589.1492267070601</v>
      </c>
      <c r="E27" s="10" t="s">
        <v>180</v>
      </c>
      <c r="F27" s="18">
        <v>7944.0862669743301</v>
      </c>
      <c r="G27" s="10" t="s">
        <v>180</v>
      </c>
      <c r="H27" s="18">
        <v>1048.49415273463</v>
      </c>
      <c r="I27" s="10" t="s">
        <v>180</v>
      </c>
      <c r="J27" s="18">
        <v>867.33234086819698</v>
      </c>
      <c r="K27" s="10" t="s">
        <v>180</v>
      </c>
      <c r="L27" s="18">
        <v>808.566626912326</v>
      </c>
      <c r="M27" s="10" t="s">
        <v>159</v>
      </c>
      <c r="N27" s="18">
        <v>1216.8915455187</v>
      </c>
      <c r="O27" s="10" t="s">
        <v>180</v>
      </c>
      <c r="P27" s="18">
        <v>769.70703888078901</v>
      </c>
      <c r="Q27" s="10" t="s">
        <v>159</v>
      </c>
      <c r="R27" s="18">
        <v>1279.5757120845201</v>
      </c>
      <c r="S27" s="10" t="s">
        <v>180</v>
      </c>
    </row>
    <row r="28" spans="1:19" x14ac:dyDescent="0.2">
      <c r="A28" s="12" t="s">
        <v>196</v>
      </c>
      <c r="B28" s="18">
        <v>764.01986356340296</v>
      </c>
      <c r="C28" s="10" t="s">
        <v>180</v>
      </c>
      <c r="D28" s="18">
        <v>1573.8128074506801</v>
      </c>
      <c r="E28" s="10" t="s">
        <v>180</v>
      </c>
      <c r="F28" s="18">
        <v>10079.9141935712</v>
      </c>
      <c r="G28" s="10" t="s">
        <v>180</v>
      </c>
      <c r="H28" s="18">
        <v>1030.3073524194001</v>
      </c>
      <c r="I28" s="10" t="s">
        <v>180</v>
      </c>
      <c r="J28" s="18">
        <v>795.02115457323498</v>
      </c>
      <c r="K28" s="10" t="s">
        <v>180</v>
      </c>
      <c r="L28" s="18">
        <v>753.06688048679098</v>
      </c>
      <c r="M28" s="10" t="s">
        <v>159</v>
      </c>
      <c r="N28" s="18">
        <v>1123.90783464676</v>
      </c>
      <c r="O28" s="10" t="s">
        <v>180</v>
      </c>
      <c r="P28" s="18">
        <v>682.17439929812394</v>
      </c>
      <c r="Q28" s="10" t="s">
        <v>159</v>
      </c>
      <c r="R28" s="18">
        <v>1252.4165643086301</v>
      </c>
      <c r="S28" s="10" t="s">
        <v>180</v>
      </c>
    </row>
    <row r="29" spans="1:19" x14ac:dyDescent="0.2">
      <c r="A29" s="12" t="s">
        <v>198</v>
      </c>
      <c r="B29" s="18">
        <v>736.21872857342203</v>
      </c>
      <c r="C29" s="10" t="s">
        <v>180</v>
      </c>
      <c r="D29" s="18">
        <v>1599.2830243378401</v>
      </c>
      <c r="E29" s="10" t="s">
        <v>180</v>
      </c>
      <c r="F29" s="18">
        <v>12210.0778665746</v>
      </c>
      <c r="G29" s="10" t="s">
        <v>180</v>
      </c>
      <c r="H29" s="18">
        <v>1063.96443235627</v>
      </c>
      <c r="I29" s="10" t="s">
        <v>180</v>
      </c>
      <c r="J29" s="18">
        <v>896.13007158164805</v>
      </c>
      <c r="K29" s="10" t="s">
        <v>159</v>
      </c>
      <c r="L29" s="18">
        <v>721.34260604162705</v>
      </c>
      <c r="M29" s="10" t="s">
        <v>159</v>
      </c>
      <c r="N29" s="18">
        <v>1168.9487575850201</v>
      </c>
      <c r="O29" s="10" t="s">
        <v>180</v>
      </c>
      <c r="P29" s="18">
        <v>652.07706863256396</v>
      </c>
      <c r="Q29" s="10" t="s">
        <v>159</v>
      </c>
      <c r="R29" s="18">
        <v>1301.2050350098</v>
      </c>
      <c r="S29" s="10" t="s">
        <v>180</v>
      </c>
    </row>
    <row r="30" spans="1:19" x14ac:dyDescent="0.2">
      <c r="A30" s="12" t="s">
        <v>199</v>
      </c>
      <c r="B30" s="18">
        <v>745.55596284895398</v>
      </c>
      <c r="C30" s="10" t="s">
        <v>180</v>
      </c>
      <c r="D30" s="18">
        <v>1599.01591501084</v>
      </c>
      <c r="E30" s="10" t="s">
        <v>180</v>
      </c>
      <c r="F30" s="18">
        <v>12872.0403131158</v>
      </c>
      <c r="G30" s="10" t="s">
        <v>180</v>
      </c>
      <c r="H30" s="18">
        <v>1105.78629421046</v>
      </c>
      <c r="I30" s="10" t="s">
        <v>180</v>
      </c>
      <c r="J30" s="18">
        <v>878.80951156337301</v>
      </c>
      <c r="K30" s="10" t="s">
        <v>159</v>
      </c>
      <c r="L30" s="18">
        <v>714.20000681731301</v>
      </c>
      <c r="M30" s="10" t="s">
        <v>159</v>
      </c>
      <c r="N30" s="18">
        <v>1149.0898199901501</v>
      </c>
      <c r="O30" s="10" t="s">
        <v>180</v>
      </c>
      <c r="P30" s="18">
        <v>646.69521462302498</v>
      </c>
      <c r="Q30" s="10" t="s">
        <v>159</v>
      </c>
      <c r="R30" s="18">
        <v>1306.6776673235099</v>
      </c>
      <c r="S30" s="10" t="s">
        <v>180</v>
      </c>
    </row>
    <row r="31" spans="1:19" x14ac:dyDescent="0.2">
      <c r="A31" s="12" t="s">
        <v>200</v>
      </c>
      <c r="B31" s="18">
        <v>799.817389356901</v>
      </c>
      <c r="C31" s="10" t="s">
        <v>159</v>
      </c>
      <c r="D31" s="18">
        <v>1520.1962995916999</v>
      </c>
      <c r="E31" s="10" t="s">
        <v>159</v>
      </c>
      <c r="F31" s="18">
        <v>1338.8516064984401</v>
      </c>
      <c r="G31" s="10" t="s">
        <v>159</v>
      </c>
      <c r="H31" s="18">
        <v>975.42482518191002</v>
      </c>
      <c r="I31" s="10" t="s">
        <v>180</v>
      </c>
      <c r="J31" s="18">
        <v>736.35377582800402</v>
      </c>
      <c r="K31" s="10" t="s">
        <v>159</v>
      </c>
      <c r="L31" s="18">
        <v>576.67173417969605</v>
      </c>
      <c r="M31" s="10" t="s">
        <v>159</v>
      </c>
      <c r="N31" s="18">
        <v>893.867623219096</v>
      </c>
      <c r="O31" s="10" t="s">
        <v>180</v>
      </c>
      <c r="P31" s="18">
        <v>663.81592275049297</v>
      </c>
      <c r="Q31" s="10" t="s">
        <v>159</v>
      </c>
      <c r="R31" s="18">
        <v>1068.60860728493</v>
      </c>
      <c r="S31" s="10" t="s">
        <v>180</v>
      </c>
    </row>
    <row r="32" spans="1:19" x14ac:dyDescent="0.2">
      <c r="A32" s="15" t="s">
        <v>201</v>
      </c>
      <c r="B32" s="19">
        <v>1029.1734632284899</v>
      </c>
      <c r="C32" s="14" t="s">
        <v>159</v>
      </c>
      <c r="D32" s="19">
        <v>1722.7697136454501</v>
      </c>
      <c r="E32" s="14" t="s">
        <v>159</v>
      </c>
      <c r="F32" s="19">
        <v>2160.6228197108198</v>
      </c>
      <c r="G32" s="14" t="s">
        <v>159</v>
      </c>
      <c r="H32" s="19">
        <v>1331.0706664228401</v>
      </c>
      <c r="I32" s="14" t="s">
        <v>180</v>
      </c>
      <c r="J32" s="19">
        <v>1011.77492795751</v>
      </c>
      <c r="K32" s="14" t="s">
        <v>159</v>
      </c>
      <c r="L32" s="19">
        <v>881.95619514000998</v>
      </c>
      <c r="M32" s="14" t="s">
        <v>159</v>
      </c>
      <c r="N32" s="19">
        <v>666.28144970041205</v>
      </c>
      <c r="O32" s="14" t="s">
        <v>180</v>
      </c>
      <c r="P32" s="19">
        <v>832.654620189566</v>
      </c>
      <c r="Q32" s="14" t="s">
        <v>159</v>
      </c>
      <c r="R32" s="19">
        <v>1200.2224942687801</v>
      </c>
      <c r="S32" s="14" t="s">
        <v>180</v>
      </c>
    </row>
    <row r="34" spans="1:2" x14ac:dyDescent="0.2">
      <c r="A34" s="16" t="s">
        <v>202</v>
      </c>
      <c r="B34" s="16" t="s">
        <v>215</v>
      </c>
    </row>
    <row r="37" spans="1:2" x14ac:dyDescent="0.2">
      <c r="B37" s="16" t="s">
        <v>318</v>
      </c>
    </row>
    <row r="38" spans="1:2" x14ac:dyDescent="0.2">
      <c r="B38" s="16" t="s">
        <v>208</v>
      </c>
    </row>
    <row r="41" spans="1:2" x14ac:dyDescent="0.2">
      <c r="A41" s="17" t="str">
        <f>HYPERLINK("#'TOTAL 6'!A2", "&lt;&lt;&lt; Previous table")</f>
        <v>&lt;&lt;&lt; Previous table</v>
      </c>
    </row>
    <row r="42" spans="1:2" x14ac:dyDescent="0.2">
      <c r="A42" s="17" t="str">
        <f>HYPERLINK("#'TOTAL 8'!A2", "&gt;&gt;&gt; Next table")</f>
        <v>&gt;&gt;&gt; Next table</v>
      </c>
    </row>
  </sheetData>
  <mergeCells count="12">
    <mergeCell ref="A2:S2"/>
    <mergeCell ref="A3:S3"/>
    <mergeCell ref="A6:S6"/>
    <mergeCell ref="B5:C5"/>
    <mergeCell ref="D5:E5"/>
    <mergeCell ref="F5:G5"/>
    <mergeCell ref="H5:I5"/>
    <mergeCell ref="J5:K5"/>
    <mergeCell ref="L5:M5"/>
    <mergeCell ref="N5:O5"/>
    <mergeCell ref="P5:Q5"/>
    <mergeCell ref="R5:S5"/>
  </mergeCells>
  <pageMargins left="0.7" right="0.7" top="0.75" bottom="0.75" header="0.3" footer="0.3"/>
  <pageSetup paperSize="9" orientation="portrait" horizontalDpi="300" verticalDpi="30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S45"/>
  <sheetViews>
    <sheetView workbookViewId="0"/>
  </sheetViews>
  <sheetFormatPr defaultColWidth="11.42578125" defaultRowHeight="12.75" x14ac:dyDescent="0.2"/>
  <cols>
    <col min="1" max="2" width="12.7109375" customWidth="1"/>
    <col min="3" max="3" width="4.42578125" customWidth="1"/>
    <col min="4" max="4" width="12.7109375" customWidth="1"/>
    <col min="5" max="5" width="4.42578125" customWidth="1"/>
    <col min="6" max="6" width="12.7109375" customWidth="1"/>
    <col min="7" max="7" width="4.42578125" customWidth="1"/>
    <col min="8" max="8" width="12.7109375" customWidth="1"/>
    <col min="9" max="9" width="4.42578125" customWidth="1"/>
    <col min="10" max="10" width="12.7109375" customWidth="1"/>
    <col min="11" max="11" width="4.42578125" customWidth="1"/>
    <col min="12" max="12" width="12.7109375" customWidth="1"/>
    <col min="13" max="13" width="4.42578125" customWidth="1"/>
    <col min="14" max="14" width="12.7109375" customWidth="1"/>
    <col min="15" max="15" width="4.42578125" customWidth="1"/>
    <col min="16" max="16" width="12.7109375" customWidth="1"/>
    <col min="17" max="17" width="4.42578125" customWidth="1"/>
    <col min="18" max="18" width="12.7109375" customWidth="1"/>
    <col min="19" max="19" width="4.42578125" customWidth="1"/>
  </cols>
  <sheetData>
    <row r="1" spans="1:19" x14ac:dyDescent="0.2">
      <c r="A1" s="8" t="str">
        <f>HYPERLINK("#'INDEX'!B16", "Link to index")</f>
        <v>Link to index</v>
      </c>
    </row>
    <row r="2" spans="1:19" ht="15.75" customHeight="1" x14ac:dyDescent="0.2">
      <c r="A2" s="25" t="s">
        <v>224</v>
      </c>
      <c r="B2" s="24"/>
      <c r="C2" s="24"/>
      <c r="D2" s="24"/>
      <c r="E2" s="24"/>
      <c r="F2" s="24"/>
      <c r="G2" s="24"/>
      <c r="H2" s="24"/>
      <c r="I2" s="24"/>
      <c r="J2" s="24"/>
      <c r="K2" s="24"/>
      <c r="L2" s="24"/>
      <c r="M2" s="24"/>
      <c r="N2" s="24"/>
      <c r="O2" s="24"/>
      <c r="P2" s="24"/>
      <c r="Q2" s="24"/>
      <c r="R2" s="24"/>
      <c r="S2" s="24"/>
    </row>
    <row r="3" spans="1:19" ht="15.75" customHeight="1" x14ac:dyDescent="0.2">
      <c r="A3" s="25" t="s">
        <v>34</v>
      </c>
      <c r="B3" s="24"/>
      <c r="C3" s="24"/>
      <c r="D3" s="24"/>
      <c r="E3" s="24"/>
      <c r="F3" s="24"/>
      <c r="G3" s="24"/>
      <c r="H3" s="24"/>
      <c r="I3" s="24"/>
      <c r="J3" s="24"/>
      <c r="K3" s="24"/>
      <c r="L3" s="24"/>
      <c r="M3" s="24"/>
      <c r="N3" s="24"/>
      <c r="O3" s="24"/>
      <c r="P3" s="24"/>
      <c r="Q3" s="24"/>
      <c r="R3" s="24"/>
      <c r="S3" s="24"/>
    </row>
    <row r="4" spans="1:19" ht="15.75" customHeight="1" x14ac:dyDescent="0.2"/>
    <row r="5" spans="1:19" ht="55.5" customHeight="1" x14ac:dyDescent="0.2">
      <c r="A5" s="11" t="s">
        <v>159</v>
      </c>
      <c r="B5" s="27" t="s">
        <v>160</v>
      </c>
      <c r="C5" s="27" t="s">
        <v>159</v>
      </c>
      <c r="D5" s="27" t="s">
        <v>161</v>
      </c>
      <c r="E5" s="27" t="s">
        <v>159</v>
      </c>
      <c r="F5" s="27" t="s">
        <v>162</v>
      </c>
      <c r="G5" s="27" t="s">
        <v>159</v>
      </c>
      <c r="H5" s="27" t="s">
        <v>163</v>
      </c>
      <c r="I5" s="27" t="s">
        <v>159</v>
      </c>
      <c r="J5" s="27" t="s">
        <v>164</v>
      </c>
      <c r="K5" s="27" t="s">
        <v>159</v>
      </c>
      <c r="L5" s="27" t="s">
        <v>165</v>
      </c>
      <c r="M5" s="27" t="s">
        <v>159</v>
      </c>
      <c r="N5" s="27" t="s">
        <v>166</v>
      </c>
      <c r="O5" s="27" t="s">
        <v>159</v>
      </c>
      <c r="P5" s="27" t="s">
        <v>167</v>
      </c>
      <c r="Q5" s="27" t="s">
        <v>159</v>
      </c>
      <c r="R5" s="27" t="s">
        <v>168</v>
      </c>
      <c r="S5" s="27" t="s">
        <v>159</v>
      </c>
    </row>
    <row r="6" spans="1:19" x14ac:dyDescent="0.2">
      <c r="A6" s="26" t="s">
        <v>169</v>
      </c>
      <c r="B6" s="26"/>
      <c r="C6" s="26"/>
      <c r="D6" s="26"/>
      <c r="E6" s="26"/>
      <c r="F6" s="26"/>
      <c r="G6" s="26"/>
      <c r="H6" s="26"/>
      <c r="I6" s="26"/>
      <c r="J6" s="26"/>
      <c r="K6" s="26"/>
      <c r="L6" s="26"/>
      <c r="M6" s="26"/>
      <c r="N6" s="26"/>
      <c r="O6" s="26"/>
      <c r="P6" s="26"/>
      <c r="Q6" s="26"/>
      <c r="R6" s="26"/>
      <c r="S6" s="26"/>
    </row>
    <row r="7" spans="1:19" x14ac:dyDescent="0.2">
      <c r="A7" s="12" t="s">
        <v>170</v>
      </c>
      <c r="B7" s="9">
        <v>7.5039999999999996</v>
      </c>
      <c r="C7" s="10" t="s">
        <v>159</v>
      </c>
      <c r="D7" s="9">
        <v>62.082999999999998</v>
      </c>
      <c r="E7" s="10" t="s">
        <v>159</v>
      </c>
      <c r="F7" s="9">
        <v>3.282</v>
      </c>
      <c r="G7" s="10" t="s">
        <v>159</v>
      </c>
      <c r="H7" s="9">
        <v>71.481999999999999</v>
      </c>
      <c r="I7" s="10" t="s">
        <v>159</v>
      </c>
      <c r="J7" s="9">
        <v>17.908000000000001</v>
      </c>
      <c r="K7" s="10" t="s">
        <v>159</v>
      </c>
      <c r="L7" s="9">
        <v>16.771999999999998</v>
      </c>
      <c r="M7" s="10" t="s">
        <v>159</v>
      </c>
      <c r="N7" s="9">
        <v>110.4</v>
      </c>
      <c r="O7" s="10" t="s">
        <v>159</v>
      </c>
      <c r="P7" s="9">
        <v>64.435000000000002</v>
      </c>
      <c r="Q7" s="10" t="s">
        <v>159</v>
      </c>
      <c r="R7" s="9">
        <v>353.86599999999999</v>
      </c>
      <c r="S7" s="10" t="s">
        <v>159</v>
      </c>
    </row>
    <row r="8" spans="1:19" x14ac:dyDescent="0.2">
      <c r="A8" s="12" t="s">
        <v>171</v>
      </c>
      <c r="B8" s="9">
        <v>3.5609999999999999</v>
      </c>
      <c r="C8" s="10" t="s">
        <v>159</v>
      </c>
      <c r="D8" s="9">
        <v>78.55</v>
      </c>
      <c r="E8" s="10" t="s">
        <v>159</v>
      </c>
      <c r="F8" s="9">
        <v>2.3199999999999998</v>
      </c>
      <c r="G8" s="10" t="s">
        <v>159</v>
      </c>
      <c r="H8" s="9">
        <v>76.2</v>
      </c>
      <c r="I8" s="10" t="s">
        <v>159</v>
      </c>
      <c r="J8" s="9">
        <v>18.766999999999999</v>
      </c>
      <c r="K8" s="10" t="s">
        <v>159</v>
      </c>
      <c r="L8" s="9">
        <v>27.036000000000001</v>
      </c>
      <c r="M8" s="10" t="s">
        <v>159</v>
      </c>
      <c r="N8" s="9">
        <v>128.16399999999999</v>
      </c>
      <c r="O8" s="10" t="s">
        <v>159</v>
      </c>
      <c r="P8" s="9">
        <v>56.3</v>
      </c>
      <c r="Q8" s="10" t="s">
        <v>159</v>
      </c>
      <c r="R8" s="9">
        <v>390.89800000000002</v>
      </c>
      <c r="S8" s="10" t="s">
        <v>159</v>
      </c>
    </row>
    <row r="9" spans="1:19" x14ac:dyDescent="0.2">
      <c r="A9" s="12" t="s">
        <v>172</v>
      </c>
      <c r="B9" s="9">
        <v>3.456</v>
      </c>
      <c r="C9" s="10" t="s">
        <v>159</v>
      </c>
      <c r="D9" s="9">
        <v>101.5</v>
      </c>
      <c r="E9" s="10" t="s">
        <v>159</v>
      </c>
      <c r="F9" s="9">
        <v>2.3519999999999999</v>
      </c>
      <c r="G9" s="10" t="s">
        <v>159</v>
      </c>
      <c r="H9" s="9">
        <v>80.382999999999996</v>
      </c>
      <c r="I9" s="10" t="s">
        <v>159</v>
      </c>
      <c r="J9" s="9">
        <v>20.331</v>
      </c>
      <c r="K9" s="10" t="s">
        <v>159</v>
      </c>
      <c r="L9" s="9">
        <v>23.640999999999998</v>
      </c>
      <c r="M9" s="10" t="s">
        <v>159</v>
      </c>
      <c r="N9" s="9">
        <v>174.584</v>
      </c>
      <c r="O9" s="10" t="s">
        <v>159</v>
      </c>
      <c r="P9" s="9">
        <v>53.823999999999998</v>
      </c>
      <c r="Q9" s="10" t="s">
        <v>159</v>
      </c>
      <c r="R9" s="9">
        <v>460.07100000000003</v>
      </c>
      <c r="S9" s="10" t="s">
        <v>159</v>
      </c>
    </row>
    <row r="10" spans="1:19" x14ac:dyDescent="0.2">
      <c r="A10" s="12" t="s">
        <v>173</v>
      </c>
      <c r="B10" s="9">
        <v>3.2570000000000001</v>
      </c>
      <c r="C10" s="10" t="s">
        <v>159</v>
      </c>
      <c r="D10" s="9">
        <v>107.7</v>
      </c>
      <c r="E10" s="10" t="s">
        <v>159</v>
      </c>
      <c r="F10" s="9">
        <v>2.8719999999999999</v>
      </c>
      <c r="G10" s="10" t="s">
        <v>159</v>
      </c>
      <c r="H10" s="9">
        <v>83.304000000000002</v>
      </c>
      <c r="I10" s="10" t="s">
        <v>159</v>
      </c>
      <c r="J10" s="9">
        <v>20.789000000000001</v>
      </c>
      <c r="K10" s="10" t="s">
        <v>159</v>
      </c>
      <c r="L10" s="9">
        <v>23.334</v>
      </c>
      <c r="M10" s="10" t="s">
        <v>159</v>
      </c>
      <c r="N10" s="9">
        <v>155.411</v>
      </c>
      <c r="O10" s="10" t="s">
        <v>159</v>
      </c>
      <c r="P10" s="9">
        <v>42.863999999999997</v>
      </c>
      <c r="Q10" s="10" t="s">
        <v>159</v>
      </c>
      <c r="R10" s="9">
        <v>439.53100000000001</v>
      </c>
      <c r="S10" s="10" t="s">
        <v>159</v>
      </c>
    </row>
    <row r="11" spans="1:19" x14ac:dyDescent="0.2">
      <c r="A11" s="12" t="s">
        <v>174</v>
      </c>
      <c r="B11" s="9">
        <v>3.5950000000000002</v>
      </c>
      <c r="C11" s="10" t="s">
        <v>159</v>
      </c>
      <c r="D11" s="9">
        <v>114.9</v>
      </c>
      <c r="E11" s="10" t="s">
        <v>159</v>
      </c>
      <c r="F11" s="9">
        <v>4.3949999999999996</v>
      </c>
      <c r="G11" s="10" t="s">
        <v>159</v>
      </c>
      <c r="H11" s="9">
        <v>90.837000000000003</v>
      </c>
      <c r="I11" s="10" t="s">
        <v>159</v>
      </c>
      <c r="J11" s="9">
        <v>19.881</v>
      </c>
      <c r="K11" s="10" t="s">
        <v>159</v>
      </c>
      <c r="L11" s="9">
        <v>23.173666999999998</v>
      </c>
      <c r="M11" s="10" t="s">
        <v>159</v>
      </c>
      <c r="N11" s="9">
        <v>155.114</v>
      </c>
      <c r="O11" s="10" t="s">
        <v>159</v>
      </c>
      <c r="P11" s="9">
        <v>43.283999999999999</v>
      </c>
      <c r="Q11" s="10" t="s">
        <v>159</v>
      </c>
      <c r="R11" s="9">
        <v>455.17966699999999</v>
      </c>
      <c r="S11" s="10" t="s">
        <v>159</v>
      </c>
    </row>
    <row r="12" spans="1:19" x14ac:dyDescent="0.2">
      <c r="A12" s="12" t="s">
        <v>175</v>
      </c>
      <c r="B12" s="9">
        <v>3.6779999999999999</v>
      </c>
      <c r="C12" s="10" t="s">
        <v>159</v>
      </c>
      <c r="D12" s="9">
        <v>70.599999999999994</v>
      </c>
      <c r="E12" s="10" t="s">
        <v>159</v>
      </c>
      <c r="F12" s="9">
        <v>0.82</v>
      </c>
      <c r="G12" s="10" t="s">
        <v>159</v>
      </c>
      <c r="H12" s="9">
        <v>48</v>
      </c>
      <c r="I12" s="10" t="s">
        <v>159</v>
      </c>
      <c r="J12" s="9">
        <v>13.978999999999999</v>
      </c>
      <c r="K12" s="10" t="s">
        <v>159</v>
      </c>
      <c r="L12" s="9">
        <v>15.949</v>
      </c>
      <c r="M12" s="10" t="s">
        <v>159</v>
      </c>
      <c r="N12" s="9">
        <v>105.86</v>
      </c>
      <c r="O12" s="10" t="s">
        <v>159</v>
      </c>
      <c r="P12" s="9">
        <v>42.158999999999999</v>
      </c>
      <c r="Q12" s="10" t="s">
        <v>159</v>
      </c>
      <c r="R12" s="9">
        <v>301.04500000000002</v>
      </c>
      <c r="S12" s="10" t="s">
        <v>159</v>
      </c>
    </row>
    <row r="13" spans="1:19" x14ac:dyDescent="0.2">
      <c r="A13" s="12" t="s">
        <v>176</v>
      </c>
      <c r="B13" s="9">
        <v>1.788</v>
      </c>
      <c r="C13" s="10" t="s">
        <v>159</v>
      </c>
      <c r="D13" s="9">
        <v>69</v>
      </c>
      <c r="E13" s="10" t="s">
        <v>159</v>
      </c>
      <c r="F13" s="9">
        <v>0.82599999999999996</v>
      </c>
      <c r="G13" s="10" t="s">
        <v>159</v>
      </c>
      <c r="H13" s="9">
        <v>47.421999999999997</v>
      </c>
      <c r="I13" s="10" t="s">
        <v>159</v>
      </c>
      <c r="J13" s="9">
        <v>15.97</v>
      </c>
      <c r="K13" s="10" t="s">
        <v>159</v>
      </c>
      <c r="L13" s="9">
        <v>18.692</v>
      </c>
      <c r="M13" s="10" t="s">
        <v>159</v>
      </c>
      <c r="N13" s="9">
        <v>99.731999999999999</v>
      </c>
      <c r="O13" s="10" t="s">
        <v>159</v>
      </c>
      <c r="P13" s="9">
        <v>43.749000000000002</v>
      </c>
      <c r="Q13" s="10" t="s">
        <v>159</v>
      </c>
      <c r="R13" s="9">
        <v>297.17899999999997</v>
      </c>
      <c r="S13" s="10" t="s">
        <v>159</v>
      </c>
    </row>
    <row r="14" spans="1:19" x14ac:dyDescent="0.2">
      <c r="A14" s="12" t="s">
        <v>177</v>
      </c>
      <c r="B14" s="9">
        <v>2.056</v>
      </c>
      <c r="C14" s="10" t="s">
        <v>159</v>
      </c>
      <c r="D14" s="9">
        <v>69.400000000000006</v>
      </c>
      <c r="E14" s="10" t="s">
        <v>159</v>
      </c>
      <c r="F14" s="9">
        <v>0.64500000000000002</v>
      </c>
      <c r="G14" s="10" t="s">
        <v>159</v>
      </c>
      <c r="H14" s="9">
        <v>47.695999999999998</v>
      </c>
      <c r="I14" s="10" t="s">
        <v>159</v>
      </c>
      <c r="J14" s="9">
        <v>17.388999999999999</v>
      </c>
      <c r="K14" s="10" t="s">
        <v>159</v>
      </c>
      <c r="L14" s="9">
        <v>20.215</v>
      </c>
      <c r="M14" s="10" t="s">
        <v>159</v>
      </c>
      <c r="N14" s="9">
        <v>98.995000000000005</v>
      </c>
      <c r="O14" s="10" t="s">
        <v>159</v>
      </c>
      <c r="P14" s="9">
        <v>37.941000000000003</v>
      </c>
      <c r="Q14" s="10" t="s">
        <v>159</v>
      </c>
      <c r="R14" s="9">
        <v>294.33699999999999</v>
      </c>
      <c r="S14" s="10" t="s">
        <v>159</v>
      </c>
    </row>
    <row r="15" spans="1:19" x14ac:dyDescent="0.2">
      <c r="A15" s="12" t="s">
        <v>181</v>
      </c>
      <c r="B15" s="9">
        <v>2.089</v>
      </c>
      <c r="C15" s="10" t="s">
        <v>159</v>
      </c>
      <c r="D15" s="9">
        <v>70.2</v>
      </c>
      <c r="E15" s="10" t="s">
        <v>159</v>
      </c>
      <c r="F15" s="9">
        <v>2.1269999999999998</v>
      </c>
      <c r="G15" s="10" t="s">
        <v>159</v>
      </c>
      <c r="H15" s="9">
        <v>49.856999999999999</v>
      </c>
      <c r="I15" s="10" t="s">
        <v>159</v>
      </c>
      <c r="J15" s="9">
        <v>17.036000000000001</v>
      </c>
      <c r="K15" s="10" t="s">
        <v>159</v>
      </c>
      <c r="L15" s="9">
        <v>21.867999999999999</v>
      </c>
      <c r="M15" s="10" t="s">
        <v>159</v>
      </c>
      <c r="N15" s="9">
        <v>98.787000000000006</v>
      </c>
      <c r="O15" s="10" t="s">
        <v>159</v>
      </c>
      <c r="P15" s="9">
        <v>45.454000000000001</v>
      </c>
      <c r="Q15" s="10" t="s">
        <v>159</v>
      </c>
      <c r="R15" s="9">
        <v>307.41800000000001</v>
      </c>
      <c r="S15" s="10" t="s">
        <v>159</v>
      </c>
    </row>
    <row r="16" spans="1:19" x14ac:dyDescent="0.2">
      <c r="A16" s="12" t="s">
        <v>182</v>
      </c>
      <c r="B16" s="9">
        <v>2.0990000000000002</v>
      </c>
      <c r="C16" s="10" t="s">
        <v>159</v>
      </c>
      <c r="D16" s="9">
        <v>76.2</v>
      </c>
      <c r="E16" s="10" t="s">
        <v>159</v>
      </c>
      <c r="F16" s="9">
        <v>5.2249999999999996</v>
      </c>
      <c r="G16" s="10" t="s">
        <v>159</v>
      </c>
      <c r="H16" s="9">
        <v>53.085999999999999</v>
      </c>
      <c r="I16" s="10" t="s">
        <v>159</v>
      </c>
      <c r="J16" s="9">
        <v>18.007999999999999</v>
      </c>
      <c r="K16" s="10" t="s">
        <v>159</v>
      </c>
      <c r="L16" s="9">
        <v>23.51</v>
      </c>
      <c r="M16" s="10" t="s">
        <v>159</v>
      </c>
      <c r="N16" s="9">
        <v>107.129</v>
      </c>
      <c r="O16" s="10" t="s">
        <v>159</v>
      </c>
      <c r="P16" s="9">
        <v>51.664999999999999</v>
      </c>
      <c r="Q16" s="10" t="s">
        <v>159</v>
      </c>
      <c r="R16" s="9">
        <v>336.92200000000003</v>
      </c>
      <c r="S16" s="10" t="s">
        <v>159</v>
      </c>
    </row>
    <row r="17" spans="1:19" x14ac:dyDescent="0.2">
      <c r="A17" s="12" t="s">
        <v>183</v>
      </c>
      <c r="B17" s="9">
        <v>1.919</v>
      </c>
      <c r="C17" s="10" t="s">
        <v>159</v>
      </c>
      <c r="D17" s="9">
        <v>80.709999999999994</v>
      </c>
      <c r="E17" s="10" t="s">
        <v>159</v>
      </c>
      <c r="F17" s="9">
        <v>9.0845000000000002</v>
      </c>
      <c r="G17" s="10" t="s">
        <v>159</v>
      </c>
      <c r="H17" s="9">
        <v>53.190230649999997</v>
      </c>
      <c r="I17" s="10" t="s">
        <v>159</v>
      </c>
      <c r="J17" s="9">
        <v>20.975999999999999</v>
      </c>
      <c r="K17" s="10" t="s">
        <v>159</v>
      </c>
      <c r="L17" s="9">
        <v>21.923999999999999</v>
      </c>
      <c r="M17" s="10" t="s">
        <v>159</v>
      </c>
      <c r="N17" s="9">
        <v>113.68600000000001</v>
      </c>
      <c r="O17" s="10" t="s">
        <v>159</v>
      </c>
      <c r="P17" s="9">
        <v>59.156999999999996</v>
      </c>
      <c r="Q17" s="10" t="s">
        <v>159</v>
      </c>
      <c r="R17" s="9">
        <v>360.64673064999999</v>
      </c>
      <c r="S17" s="10" t="s">
        <v>159</v>
      </c>
    </row>
    <row r="18" spans="1:19" x14ac:dyDescent="0.2">
      <c r="A18" s="12" t="s">
        <v>184</v>
      </c>
      <c r="B18" s="9">
        <v>1.9810000000000001</v>
      </c>
      <c r="C18" s="10" t="s">
        <v>159</v>
      </c>
      <c r="D18" s="9">
        <v>88.62</v>
      </c>
      <c r="E18" s="10" t="s">
        <v>159</v>
      </c>
      <c r="F18" s="9">
        <v>10.117000000000001</v>
      </c>
      <c r="G18" s="10" t="s">
        <v>159</v>
      </c>
      <c r="H18" s="9">
        <v>50.451000000000001</v>
      </c>
      <c r="I18" s="10" t="s">
        <v>159</v>
      </c>
      <c r="J18" s="9">
        <v>22.283999999999999</v>
      </c>
      <c r="K18" s="10" t="s">
        <v>159</v>
      </c>
      <c r="L18" s="9">
        <v>22.285</v>
      </c>
      <c r="M18" s="10" t="s">
        <v>159</v>
      </c>
      <c r="N18" s="9">
        <v>118.04600000000001</v>
      </c>
      <c r="O18" s="10" t="s">
        <v>159</v>
      </c>
      <c r="P18" s="9">
        <v>76.900000000000006</v>
      </c>
      <c r="Q18" s="10" t="s">
        <v>159</v>
      </c>
      <c r="R18" s="9">
        <v>390.68400000000003</v>
      </c>
      <c r="S18" s="10" t="s">
        <v>159</v>
      </c>
    </row>
    <row r="19" spans="1:19" x14ac:dyDescent="0.2">
      <c r="A19" s="12" t="s">
        <v>185</v>
      </c>
      <c r="B19" s="9">
        <v>1.93</v>
      </c>
      <c r="C19" s="10" t="s">
        <v>159</v>
      </c>
      <c r="D19" s="9">
        <v>82.26</v>
      </c>
      <c r="E19" s="10" t="s">
        <v>159</v>
      </c>
      <c r="F19" s="9">
        <v>11.042999999999999</v>
      </c>
      <c r="G19" s="10" t="s">
        <v>159</v>
      </c>
      <c r="H19" s="9">
        <v>51.517307879999997</v>
      </c>
      <c r="I19" s="10" t="s">
        <v>159</v>
      </c>
      <c r="J19" s="9">
        <v>20.234000000000002</v>
      </c>
      <c r="K19" s="10" t="s">
        <v>159</v>
      </c>
      <c r="L19" s="9">
        <v>23.675000000000001</v>
      </c>
      <c r="M19" s="10" t="s">
        <v>159</v>
      </c>
      <c r="N19" s="9">
        <v>121.31</v>
      </c>
      <c r="O19" s="10" t="s">
        <v>159</v>
      </c>
      <c r="P19" s="9">
        <v>83.709000000000003</v>
      </c>
      <c r="Q19" s="10" t="s">
        <v>159</v>
      </c>
      <c r="R19" s="9">
        <v>395.67830787999998</v>
      </c>
      <c r="S19" s="10" t="s">
        <v>159</v>
      </c>
    </row>
    <row r="20" spans="1:19" x14ac:dyDescent="0.2">
      <c r="A20" s="12" t="s">
        <v>187</v>
      </c>
      <c r="B20" s="9">
        <v>2.0529999999999999</v>
      </c>
      <c r="C20" s="10" t="s">
        <v>159</v>
      </c>
      <c r="D20" s="9">
        <v>93.23</v>
      </c>
      <c r="E20" s="10" t="s">
        <v>159</v>
      </c>
      <c r="F20" s="9">
        <v>11.597</v>
      </c>
      <c r="G20" s="10" t="s">
        <v>179</v>
      </c>
      <c r="H20" s="9">
        <v>54.93</v>
      </c>
      <c r="I20" s="10" t="s">
        <v>159</v>
      </c>
      <c r="J20" s="9">
        <v>21.292999999999999</v>
      </c>
      <c r="K20" s="10" t="s">
        <v>159</v>
      </c>
      <c r="L20" s="9">
        <v>24.74</v>
      </c>
      <c r="M20" s="10" t="s">
        <v>159</v>
      </c>
      <c r="N20" s="9">
        <v>136.364</v>
      </c>
      <c r="O20" s="10" t="s">
        <v>159</v>
      </c>
      <c r="P20" s="9">
        <v>90.823999999999998</v>
      </c>
      <c r="Q20" s="10" t="s">
        <v>159</v>
      </c>
      <c r="R20" s="9">
        <v>435.03100000000001</v>
      </c>
      <c r="S20" s="10" t="s">
        <v>159</v>
      </c>
    </row>
    <row r="21" spans="1:19" x14ac:dyDescent="0.2">
      <c r="A21" s="12" t="s">
        <v>188</v>
      </c>
      <c r="B21" s="9">
        <v>2.157</v>
      </c>
      <c r="C21" s="10" t="s">
        <v>159</v>
      </c>
      <c r="D21" s="9">
        <v>91.39</v>
      </c>
      <c r="E21" s="10" t="s">
        <v>159</v>
      </c>
      <c r="F21" s="9">
        <v>11.184960999999999</v>
      </c>
      <c r="G21" s="10" t="s">
        <v>159</v>
      </c>
      <c r="H21" s="9">
        <v>86.885999999999996</v>
      </c>
      <c r="I21" s="10" t="s">
        <v>159</v>
      </c>
      <c r="J21" s="9">
        <v>21.573</v>
      </c>
      <c r="K21" s="10" t="s">
        <v>159</v>
      </c>
      <c r="L21" s="9">
        <v>23.553999999999998</v>
      </c>
      <c r="M21" s="10" t="s">
        <v>159</v>
      </c>
      <c r="N21" s="9">
        <v>149.45599999999999</v>
      </c>
      <c r="O21" s="10" t="s">
        <v>159</v>
      </c>
      <c r="P21" s="9">
        <v>92.369</v>
      </c>
      <c r="Q21" s="10" t="s">
        <v>159</v>
      </c>
      <c r="R21" s="9">
        <v>478.56996099999998</v>
      </c>
      <c r="S21" s="10" t="s">
        <v>159</v>
      </c>
    </row>
    <row r="22" spans="1:19" x14ac:dyDescent="0.2">
      <c r="A22" s="12" t="s">
        <v>189</v>
      </c>
      <c r="B22" s="9">
        <v>2.081</v>
      </c>
      <c r="C22" s="10" t="s">
        <v>159</v>
      </c>
      <c r="D22" s="9">
        <v>121.02</v>
      </c>
      <c r="E22" s="10" t="s">
        <v>159</v>
      </c>
      <c r="F22" s="9">
        <v>10.466042</v>
      </c>
      <c r="G22" s="10" t="s">
        <v>159</v>
      </c>
      <c r="H22" s="9">
        <v>82.064999999999998</v>
      </c>
      <c r="I22" s="10" t="s">
        <v>159</v>
      </c>
      <c r="J22" s="9">
        <v>21.353999999999999</v>
      </c>
      <c r="K22" s="10" t="s">
        <v>159</v>
      </c>
      <c r="L22" s="9">
        <v>23.841999999999999</v>
      </c>
      <c r="M22" s="10" t="s">
        <v>159</v>
      </c>
      <c r="N22" s="9">
        <v>165.65899999999999</v>
      </c>
      <c r="O22" s="10" t="s">
        <v>159</v>
      </c>
      <c r="P22" s="9">
        <v>89.626999999999995</v>
      </c>
      <c r="Q22" s="10" t="s">
        <v>159</v>
      </c>
      <c r="R22" s="9">
        <v>516.11404200000004</v>
      </c>
      <c r="S22" s="10" t="s">
        <v>159</v>
      </c>
    </row>
    <row r="23" spans="1:19" x14ac:dyDescent="0.2">
      <c r="A23" s="12" t="s">
        <v>190</v>
      </c>
      <c r="B23" s="9">
        <v>2.0219999999999998</v>
      </c>
      <c r="C23" s="10" t="s">
        <v>159</v>
      </c>
      <c r="D23" s="9">
        <v>133.36000000000001</v>
      </c>
      <c r="E23" s="10" t="s">
        <v>159</v>
      </c>
      <c r="F23" s="9">
        <v>11.097238000000001</v>
      </c>
      <c r="G23" s="10" t="s">
        <v>159</v>
      </c>
      <c r="H23" s="9">
        <v>85.054000000000002</v>
      </c>
      <c r="I23" s="10" t="s">
        <v>159</v>
      </c>
      <c r="J23" s="9">
        <v>23.306999999999999</v>
      </c>
      <c r="K23" s="10" t="s">
        <v>159</v>
      </c>
      <c r="L23" s="9">
        <v>23.548999999999999</v>
      </c>
      <c r="M23" s="10" t="s">
        <v>159</v>
      </c>
      <c r="N23" s="9">
        <v>195.30199999999999</v>
      </c>
      <c r="O23" s="10" t="s">
        <v>159</v>
      </c>
      <c r="P23" s="9">
        <v>106.377</v>
      </c>
      <c r="Q23" s="10" t="s">
        <v>159</v>
      </c>
      <c r="R23" s="9">
        <v>580.06823799999995</v>
      </c>
      <c r="S23" s="10" t="s">
        <v>159</v>
      </c>
    </row>
    <row r="24" spans="1:19" x14ac:dyDescent="0.2">
      <c r="A24" s="12" t="s">
        <v>191</v>
      </c>
      <c r="B24" s="9">
        <v>1.8620000000000001</v>
      </c>
      <c r="C24" s="10" t="s">
        <v>159</v>
      </c>
      <c r="D24" s="9">
        <v>154.37</v>
      </c>
      <c r="E24" s="10" t="s">
        <v>159</v>
      </c>
      <c r="F24" s="9">
        <v>11.177429</v>
      </c>
      <c r="G24" s="10" t="s">
        <v>159</v>
      </c>
      <c r="H24" s="9">
        <v>82.733000000000004</v>
      </c>
      <c r="I24" s="10" t="s">
        <v>159</v>
      </c>
      <c r="J24" s="9">
        <v>21.286999999999999</v>
      </c>
      <c r="K24" s="10" t="s">
        <v>159</v>
      </c>
      <c r="L24" s="9">
        <v>19.643000000000001</v>
      </c>
      <c r="M24" s="10" t="s">
        <v>159</v>
      </c>
      <c r="N24" s="9">
        <v>201.28</v>
      </c>
      <c r="O24" s="10" t="s">
        <v>159</v>
      </c>
      <c r="P24" s="9">
        <v>106.34</v>
      </c>
      <c r="Q24" s="10" t="s">
        <v>159</v>
      </c>
      <c r="R24" s="9">
        <v>598.69242899999995</v>
      </c>
      <c r="S24" s="10" t="s">
        <v>159</v>
      </c>
    </row>
    <row r="25" spans="1:19" x14ac:dyDescent="0.2">
      <c r="A25" s="12" t="s">
        <v>192</v>
      </c>
      <c r="B25" s="9">
        <v>1.8979999999999999</v>
      </c>
      <c r="C25" s="10" t="s">
        <v>159</v>
      </c>
      <c r="D25" s="9">
        <v>164.27</v>
      </c>
      <c r="E25" s="10" t="s">
        <v>159</v>
      </c>
      <c r="F25" s="9">
        <v>11.237708</v>
      </c>
      <c r="G25" s="10" t="s">
        <v>159</v>
      </c>
      <c r="H25" s="9">
        <v>84.715999999999994</v>
      </c>
      <c r="I25" s="10" t="s">
        <v>159</v>
      </c>
      <c r="J25" s="9">
        <v>20.295999999999999</v>
      </c>
      <c r="K25" s="10" t="s">
        <v>159</v>
      </c>
      <c r="L25" s="9">
        <v>20.59965</v>
      </c>
      <c r="M25" s="10" t="s">
        <v>159</v>
      </c>
      <c r="N25" s="9">
        <v>207.67740000000001</v>
      </c>
      <c r="O25" s="10" t="s">
        <v>159</v>
      </c>
      <c r="P25" s="9">
        <v>127.458</v>
      </c>
      <c r="Q25" s="10" t="s">
        <v>159</v>
      </c>
      <c r="R25" s="9">
        <v>638.15275799999995</v>
      </c>
      <c r="S25" s="10" t="s">
        <v>159</v>
      </c>
    </row>
    <row r="26" spans="1:19" x14ac:dyDescent="0.2">
      <c r="A26" s="12" t="s">
        <v>193</v>
      </c>
      <c r="B26" s="9">
        <v>1.837</v>
      </c>
      <c r="C26" s="10" t="s">
        <v>159</v>
      </c>
      <c r="D26" s="9">
        <v>221.19900000000001</v>
      </c>
      <c r="E26" s="10" t="s">
        <v>159</v>
      </c>
      <c r="F26" s="9">
        <v>11.055349</v>
      </c>
      <c r="G26" s="10" t="s">
        <v>159</v>
      </c>
      <c r="H26" s="9">
        <v>97.787999999999997</v>
      </c>
      <c r="I26" s="10" t="s">
        <v>159</v>
      </c>
      <c r="J26" s="9">
        <v>20.088999999999999</v>
      </c>
      <c r="K26" s="10" t="s">
        <v>159</v>
      </c>
      <c r="L26" s="9">
        <v>20.780999999999999</v>
      </c>
      <c r="M26" s="10" t="s">
        <v>159</v>
      </c>
      <c r="N26" s="9">
        <v>205.44</v>
      </c>
      <c r="O26" s="10" t="s">
        <v>159</v>
      </c>
      <c r="P26" s="9">
        <v>110.28400000000001</v>
      </c>
      <c r="Q26" s="10" t="s">
        <v>159</v>
      </c>
      <c r="R26" s="9">
        <v>688.47334899999998</v>
      </c>
      <c r="S26" s="10" t="s">
        <v>159</v>
      </c>
    </row>
    <row r="27" spans="1:19" x14ac:dyDescent="0.2">
      <c r="A27" s="12" t="s">
        <v>195</v>
      </c>
      <c r="B27" s="9">
        <v>2.2999999999999998</v>
      </c>
      <c r="C27" s="10" t="s">
        <v>159</v>
      </c>
      <c r="D27" s="9">
        <v>237.221</v>
      </c>
      <c r="E27" s="10" t="s">
        <v>159</v>
      </c>
      <c r="F27" s="9">
        <v>22.245000000000001</v>
      </c>
      <c r="G27" s="10" t="s">
        <v>159</v>
      </c>
      <c r="H27" s="9">
        <v>100.08938424999999</v>
      </c>
      <c r="I27" s="10" t="s">
        <v>159</v>
      </c>
      <c r="J27" s="9">
        <v>18.55</v>
      </c>
      <c r="K27" s="10" t="s">
        <v>159</v>
      </c>
      <c r="L27" s="9">
        <v>20.039000000000001</v>
      </c>
      <c r="M27" s="10" t="s">
        <v>159</v>
      </c>
      <c r="N27" s="9">
        <v>218.64</v>
      </c>
      <c r="O27" s="10" t="s">
        <v>159</v>
      </c>
      <c r="P27" s="9">
        <v>64.863</v>
      </c>
      <c r="Q27" s="10" t="s">
        <v>159</v>
      </c>
      <c r="R27" s="9">
        <v>683.94738425000003</v>
      </c>
      <c r="S27" s="10" t="s">
        <v>159</v>
      </c>
    </row>
    <row r="28" spans="1:19" x14ac:dyDescent="0.2">
      <c r="A28" s="12" t="s">
        <v>196</v>
      </c>
      <c r="B28" s="9">
        <v>2.758</v>
      </c>
      <c r="C28" s="10" t="s">
        <v>159</v>
      </c>
      <c r="D28" s="9">
        <v>256.596</v>
      </c>
      <c r="E28" s="10" t="s">
        <v>159</v>
      </c>
      <c r="F28" s="9">
        <v>21.024678000000002</v>
      </c>
      <c r="G28" s="10" t="s">
        <v>159</v>
      </c>
      <c r="H28" s="9">
        <v>104.04860947</v>
      </c>
      <c r="I28" s="10" t="s">
        <v>159</v>
      </c>
      <c r="J28" s="9">
        <v>17.279</v>
      </c>
      <c r="K28" s="10" t="s">
        <v>159</v>
      </c>
      <c r="L28" s="9">
        <v>18.745999999999999</v>
      </c>
      <c r="M28" s="10" t="s">
        <v>159</v>
      </c>
      <c r="N28" s="9">
        <v>207.6832250711</v>
      </c>
      <c r="O28" s="10" t="s">
        <v>159</v>
      </c>
      <c r="P28" s="9">
        <v>61.872</v>
      </c>
      <c r="Q28" s="10" t="s">
        <v>186</v>
      </c>
      <c r="R28" s="9">
        <v>690.00751254110003</v>
      </c>
      <c r="S28" s="10" t="s">
        <v>159</v>
      </c>
    </row>
    <row r="29" spans="1:19" x14ac:dyDescent="0.2">
      <c r="A29" s="12" t="s">
        <v>198</v>
      </c>
      <c r="B29" s="9">
        <v>2.6669999999999998</v>
      </c>
      <c r="C29" s="10" t="s">
        <v>159</v>
      </c>
      <c r="D29" s="9">
        <v>254.137</v>
      </c>
      <c r="E29" s="10" t="s">
        <v>159</v>
      </c>
      <c r="F29" s="9">
        <v>19.97</v>
      </c>
      <c r="G29" s="10" t="s">
        <v>225</v>
      </c>
      <c r="H29" s="9">
        <v>98.715999999999994</v>
      </c>
      <c r="I29" s="10" t="s">
        <v>159</v>
      </c>
      <c r="J29" s="9">
        <v>16.719000000000001</v>
      </c>
      <c r="K29" s="10" t="s">
        <v>159</v>
      </c>
      <c r="L29" s="9">
        <v>18.013780000000001</v>
      </c>
      <c r="M29" s="10" t="s">
        <v>159</v>
      </c>
      <c r="N29" s="9">
        <v>216.86914792885099</v>
      </c>
      <c r="O29" s="10" t="s">
        <v>159</v>
      </c>
      <c r="P29" s="9">
        <v>60.963000000000001</v>
      </c>
      <c r="Q29" s="10" t="s">
        <v>159</v>
      </c>
      <c r="R29" s="9">
        <v>688.05492792885104</v>
      </c>
      <c r="S29" s="10" t="s">
        <v>159</v>
      </c>
    </row>
    <row r="30" spans="1:19" x14ac:dyDescent="0.2">
      <c r="A30" s="12" t="s">
        <v>199</v>
      </c>
      <c r="B30" s="9">
        <v>2.8660000000000001</v>
      </c>
      <c r="C30" s="10" t="s">
        <v>159</v>
      </c>
      <c r="D30" s="9">
        <v>243.54900000000001</v>
      </c>
      <c r="E30" s="10" t="s">
        <v>159</v>
      </c>
      <c r="F30" s="9">
        <v>19.341000000000001</v>
      </c>
      <c r="G30" s="10" t="s">
        <v>225</v>
      </c>
      <c r="H30" s="9">
        <v>110.319</v>
      </c>
      <c r="I30" s="10" t="s">
        <v>159</v>
      </c>
      <c r="J30" s="9">
        <v>15.19</v>
      </c>
      <c r="K30" s="10" t="s">
        <v>159</v>
      </c>
      <c r="L30" s="9">
        <v>17.692655999999999</v>
      </c>
      <c r="M30" s="10" t="s">
        <v>197</v>
      </c>
      <c r="N30" s="9">
        <v>228.44395500172001</v>
      </c>
      <c r="O30" s="10" t="s">
        <v>159</v>
      </c>
      <c r="P30" s="9">
        <v>59.387999999999998</v>
      </c>
      <c r="Q30" s="10" t="s">
        <v>159</v>
      </c>
      <c r="R30" s="9">
        <v>696.78961100172</v>
      </c>
      <c r="S30" s="10" t="s">
        <v>159</v>
      </c>
    </row>
    <row r="31" spans="1:19" x14ac:dyDescent="0.2">
      <c r="A31" s="12" t="s">
        <v>200</v>
      </c>
      <c r="B31" s="9">
        <v>2.0110000000000001</v>
      </c>
      <c r="C31" s="10" t="s">
        <v>159</v>
      </c>
      <c r="D31" s="9">
        <v>168.84100000000001</v>
      </c>
      <c r="E31" s="10" t="s">
        <v>159</v>
      </c>
      <c r="F31" s="9">
        <v>7.7480000000000002</v>
      </c>
      <c r="G31" s="10" t="s">
        <v>226</v>
      </c>
      <c r="H31" s="9">
        <v>84.282151389999996</v>
      </c>
      <c r="I31" s="10" t="s">
        <v>159</v>
      </c>
      <c r="J31" s="9">
        <v>11.65</v>
      </c>
      <c r="K31" s="10" t="s">
        <v>159</v>
      </c>
      <c r="L31" s="9">
        <v>14.266911</v>
      </c>
      <c r="M31" s="10" t="s">
        <v>159</v>
      </c>
      <c r="N31" s="9">
        <v>149.35275718208399</v>
      </c>
      <c r="O31" s="10" t="s">
        <v>159</v>
      </c>
      <c r="P31" s="9">
        <v>39.741999999999997</v>
      </c>
      <c r="Q31" s="10" t="s">
        <v>159</v>
      </c>
      <c r="R31" s="9">
        <v>477.893819572084</v>
      </c>
      <c r="S31" s="10" t="s">
        <v>159</v>
      </c>
    </row>
    <row r="32" spans="1:19" x14ac:dyDescent="0.2">
      <c r="A32" s="15" t="s">
        <v>201</v>
      </c>
      <c r="B32" s="13">
        <v>3.04</v>
      </c>
      <c r="C32" s="14" t="s">
        <v>159</v>
      </c>
      <c r="D32" s="13">
        <v>133.17099999999999</v>
      </c>
      <c r="E32" s="14" t="s">
        <v>159</v>
      </c>
      <c r="F32" s="13">
        <v>10.545</v>
      </c>
      <c r="G32" s="14" t="s">
        <v>159</v>
      </c>
      <c r="H32" s="13">
        <v>115.64174464</v>
      </c>
      <c r="I32" s="14" t="s">
        <v>159</v>
      </c>
      <c r="J32" s="13">
        <v>15.72</v>
      </c>
      <c r="K32" s="14" t="s">
        <v>159</v>
      </c>
      <c r="L32" s="13">
        <v>18.49058011</v>
      </c>
      <c r="M32" s="14" t="s">
        <v>159</v>
      </c>
      <c r="N32" s="13">
        <v>72.228531349782997</v>
      </c>
      <c r="O32" s="14" t="s">
        <v>159</v>
      </c>
      <c r="P32" s="13">
        <v>54.673000000000002</v>
      </c>
      <c r="Q32" s="14" t="s">
        <v>159</v>
      </c>
      <c r="R32" s="13">
        <v>423.50985609978301</v>
      </c>
      <c r="S32" s="14" t="s">
        <v>159</v>
      </c>
    </row>
    <row r="34" spans="1:2" x14ac:dyDescent="0.2">
      <c r="A34" s="16" t="s">
        <v>202</v>
      </c>
      <c r="B34" s="16" t="s">
        <v>227</v>
      </c>
    </row>
    <row r="36" spans="1:2" x14ac:dyDescent="0.2">
      <c r="B36" s="16" t="s">
        <v>228</v>
      </c>
    </row>
    <row r="37" spans="1:2" x14ac:dyDescent="0.2">
      <c r="B37" s="16" t="s">
        <v>229</v>
      </c>
    </row>
    <row r="38" spans="1:2" x14ac:dyDescent="0.2">
      <c r="B38" s="16" t="s">
        <v>230</v>
      </c>
    </row>
    <row r="39" spans="1:2" x14ac:dyDescent="0.2">
      <c r="B39" s="16" t="s">
        <v>231</v>
      </c>
    </row>
    <row r="40" spans="1:2" x14ac:dyDescent="0.2">
      <c r="B40" s="16" t="s">
        <v>232</v>
      </c>
    </row>
    <row r="44" spans="1:2" x14ac:dyDescent="0.2">
      <c r="A44" s="17" t="str">
        <f>HYPERLINK("#'CASINO 10'!A2", "&lt;&lt;&lt; Previous table")</f>
        <v>&lt;&lt;&lt; Previous table</v>
      </c>
    </row>
    <row r="45" spans="1:2" x14ac:dyDescent="0.2">
      <c r="A45" s="17" t="str">
        <f>HYPERLINK("#'CASINO 12'!A2", "&gt;&gt;&gt; Next table")</f>
        <v>&gt;&gt;&gt; Next table</v>
      </c>
    </row>
  </sheetData>
  <mergeCells count="12">
    <mergeCell ref="A2:S2"/>
    <mergeCell ref="A3:S3"/>
    <mergeCell ref="A6:S6"/>
    <mergeCell ref="B5:C5"/>
    <mergeCell ref="D5:E5"/>
    <mergeCell ref="F5:G5"/>
    <mergeCell ref="H5:I5"/>
    <mergeCell ref="J5:K5"/>
    <mergeCell ref="L5:M5"/>
    <mergeCell ref="N5:O5"/>
    <mergeCell ref="P5:Q5"/>
    <mergeCell ref="R5:S5"/>
  </mergeCells>
  <pageMargins left="0.7" right="0.7" top="0.75" bottom="0.75" header="0.3" footer="0.3"/>
  <pageSetup paperSize="9" orientation="portrait" horizontalDpi="300" verticalDpi="300"/>
</worksheet>
</file>

<file path=xl/worksheets/sheet1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100-000000000000}">
  <dimension ref="A1:S42"/>
  <sheetViews>
    <sheetView workbookViewId="0"/>
  </sheetViews>
  <sheetFormatPr defaultColWidth="11.42578125" defaultRowHeight="12.75" x14ac:dyDescent="0.2"/>
  <cols>
    <col min="1" max="2" width="12.7109375" customWidth="1"/>
    <col min="3" max="3" width="4.42578125" customWidth="1"/>
    <col min="4" max="4" width="12.7109375" customWidth="1"/>
    <col min="5" max="5" width="4.42578125" customWidth="1"/>
    <col min="6" max="6" width="12.7109375" customWidth="1"/>
    <col min="7" max="7" width="4.42578125" customWidth="1"/>
    <col min="8" max="8" width="12.7109375" customWidth="1"/>
    <col min="9" max="9" width="4.42578125" customWidth="1"/>
    <col min="10" max="10" width="12.7109375" customWidth="1"/>
    <col min="11" max="11" width="4.42578125" customWidth="1"/>
    <col min="12" max="12" width="12.7109375" customWidth="1"/>
    <col min="13" max="13" width="4.42578125" customWidth="1"/>
    <col min="14" max="14" width="12.7109375" customWidth="1"/>
    <col min="15" max="15" width="4.42578125" customWidth="1"/>
    <col min="16" max="16" width="12.7109375" customWidth="1"/>
    <col min="17" max="17" width="4.42578125" customWidth="1"/>
    <col min="18" max="18" width="12.7109375" customWidth="1"/>
    <col min="19" max="19" width="4.42578125" customWidth="1"/>
  </cols>
  <sheetData>
    <row r="1" spans="1:19" x14ac:dyDescent="0.2">
      <c r="A1" s="8" t="str">
        <f>HYPERLINK("#'INDEX'!B133", "Link to index")</f>
        <v>Link to index</v>
      </c>
    </row>
    <row r="2" spans="1:19" ht="15.75" customHeight="1" x14ac:dyDescent="0.2">
      <c r="A2" s="25" t="s">
        <v>467</v>
      </c>
      <c r="B2" s="24"/>
      <c r="C2" s="24"/>
      <c r="D2" s="24"/>
      <c r="E2" s="24"/>
      <c r="F2" s="24"/>
      <c r="G2" s="24"/>
      <c r="H2" s="24"/>
      <c r="I2" s="24"/>
      <c r="J2" s="24"/>
      <c r="K2" s="24"/>
      <c r="L2" s="24"/>
      <c r="M2" s="24"/>
      <c r="N2" s="24"/>
      <c r="O2" s="24"/>
      <c r="P2" s="24"/>
      <c r="Q2" s="24"/>
      <c r="R2" s="24"/>
      <c r="S2" s="24"/>
    </row>
    <row r="3" spans="1:19" ht="15.75" customHeight="1" x14ac:dyDescent="0.2">
      <c r="A3" s="25" t="s">
        <v>151</v>
      </c>
      <c r="B3" s="24"/>
      <c r="C3" s="24"/>
      <c r="D3" s="24"/>
      <c r="E3" s="24"/>
      <c r="F3" s="24"/>
      <c r="G3" s="24"/>
      <c r="H3" s="24"/>
      <c r="I3" s="24"/>
      <c r="J3" s="24"/>
      <c r="K3" s="24"/>
      <c r="L3" s="24"/>
      <c r="M3" s="24"/>
      <c r="N3" s="24"/>
      <c r="O3" s="24"/>
      <c r="P3" s="24"/>
      <c r="Q3" s="24"/>
      <c r="R3" s="24"/>
      <c r="S3" s="24"/>
    </row>
    <row r="4" spans="1:19" ht="15.75" customHeight="1" x14ac:dyDescent="0.2"/>
    <row r="5" spans="1:19" ht="55.5" customHeight="1" x14ac:dyDescent="0.2">
      <c r="A5" s="11" t="s">
        <v>159</v>
      </c>
      <c r="B5" s="27" t="s">
        <v>160</v>
      </c>
      <c r="C5" s="27" t="s">
        <v>159</v>
      </c>
      <c r="D5" s="27" t="s">
        <v>161</v>
      </c>
      <c r="E5" s="27" t="s">
        <v>159</v>
      </c>
      <c r="F5" s="27" t="s">
        <v>162</v>
      </c>
      <c r="G5" s="27" t="s">
        <v>159</v>
      </c>
      <c r="H5" s="27" t="s">
        <v>163</v>
      </c>
      <c r="I5" s="27" t="s">
        <v>159</v>
      </c>
      <c r="J5" s="27" t="s">
        <v>164</v>
      </c>
      <c r="K5" s="27" t="s">
        <v>159</v>
      </c>
      <c r="L5" s="27" t="s">
        <v>165</v>
      </c>
      <c r="M5" s="27" t="s">
        <v>159</v>
      </c>
      <c r="N5" s="27" t="s">
        <v>166</v>
      </c>
      <c r="O5" s="27" t="s">
        <v>159</v>
      </c>
      <c r="P5" s="27" t="s">
        <v>167</v>
      </c>
      <c r="Q5" s="27" t="s">
        <v>159</v>
      </c>
      <c r="R5" s="27" t="s">
        <v>168</v>
      </c>
      <c r="S5" s="27" t="s">
        <v>159</v>
      </c>
    </row>
    <row r="6" spans="1:19" x14ac:dyDescent="0.2">
      <c r="A6" s="26" t="s">
        <v>212</v>
      </c>
      <c r="B6" s="26"/>
      <c r="C6" s="26"/>
      <c r="D6" s="26"/>
      <c r="E6" s="26"/>
      <c r="F6" s="26"/>
      <c r="G6" s="26"/>
      <c r="H6" s="26"/>
      <c r="I6" s="26"/>
      <c r="J6" s="26"/>
      <c r="K6" s="26"/>
      <c r="L6" s="26"/>
      <c r="M6" s="26"/>
      <c r="N6" s="26"/>
      <c r="O6" s="26"/>
      <c r="P6" s="26"/>
      <c r="Q6" s="26"/>
      <c r="R6" s="26"/>
      <c r="S6" s="26"/>
    </row>
    <row r="7" spans="1:19" x14ac:dyDescent="0.2">
      <c r="A7" s="12" t="s">
        <v>170</v>
      </c>
      <c r="B7" s="18">
        <v>1424.57832356478</v>
      </c>
      <c r="C7" s="10" t="s">
        <v>159</v>
      </c>
      <c r="D7" s="18">
        <v>1458.15118851856</v>
      </c>
      <c r="E7" s="10" t="s">
        <v>159</v>
      </c>
      <c r="F7" s="18">
        <v>1395.8968708080999</v>
      </c>
      <c r="G7" s="10" t="s">
        <v>159</v>
      </c>
      <c r="H7" s="18">
        <v>1070.7538179134899</v>
      </c>
      <c r="I7" s="10" t="s">
        <v>180</v>
      </c>
      <c r="J7" s="18">
        <v>913.872537884861</v>
      </c>
      <c r="K7" s="10" t="s">
        <v>180</v>
      </c>
      <c r="L7" s="18">
        <v>757.01058638255199</v>
      </c>
      <c r="M7" s="10" t="s">
        <v>159</v>
      </c>
      <c r="N7" s="18">
        <v>1335.4875323654201</v>
      </c>
      <c r="O7" s="10" t="s">
        <v>159</v>
      </c>
      <c r="P7" s="18">
        <v>1043.3037742270801</v>
      </c>
      <c r="Q7" s="10" t="s">
        <v>159</v>
      </c>
      <c r="R7" s="18">
        <v>1254.32359590803</v>
      </c>
      <c r="S7" s="10" t="s">
        <v>180</v>
      </c>
    </row>
    <row r="8" spans="1:19" x14ac:dyDescent="0.2">
      <c r="A8" s="12" t="s">
        <v>171</v>
      </c>
      <c r="B8" s="18">
        <v>1310.56140424103</v>
      </c>
      <c r="C8" s="10" t="s">
        <v>159</v>
      </c>
      <c r="D8" s="18">
        <v>1495.22656182379</v>
      </c>
      <c r="E8" s="10" t="s">
        <v>159</v>
      </c>
      <c r="F8" s="18">
        <v>1371.1418755771599</v>
      </c>
      <c r="G8" s="10" t="s">
        <v>159</v>
      </c>
      <c r="H8" s="18">
        <v>1126.11198795785</v>
      </c>
      <c r="I8" s="10" t="s">
        <v>180</v>
      </c>
      <c r="J8" s="18">
        <v>964.92652276579895</v>
      </c>
      <c r="K8" s="10" t="s">
        <v>180</v>
      </c>
      <c r="L8" s="18">
        <v>806.92679268244501</v>
      </c>
      <c r="M8" s="10" t="s">
        <v>159</v>
      </c>
      <c r="N8" s="18">
        <v>1411.92927521088</v>
      </c>
      <c r="O8" s="10" t="s">
        <v>180</v>
      </c>
      <c r="P8" s="18">
        <v>935.84294832720104</v>
      </c>
      <c r="Q8" s="10" t="s">
        <v>159</v>
      </c>
      <c r="R8" s="18">
        <v>1288.97762438581</v>
      </c>
      <c r="S8" s="10" t="s">
        <v>180</v>
      </c>
    </row>
    <row r="9" spans="1:19" x14ac:dyDescent="0.2">
      <c r="A9" s="12" t="s">
        <v>172</v>
      </c>
      <c r="B9" s="18">
        <v>1363.7954962772101</v>
      </c>
      <c r="C9" s="10" t="s">
        <v>159</v>
      </c>
      <c r="D9" s="18">
        <v>1688.0709995658699</v>
      </c>
      <c r="E9" s="10" t="s">
        <v>159</v>
      </c>
      <c r="F9" s="18">
        <v>1480.43519224394</v>
      </c>
      <c r="G9" s="10" t="s">
        <v>159</v>
      </c>
      <c r="H9" s="18">
        <v>1237.82150138933</v>
      </c>
      <c r="I9" s="10" t="s">
        <v>180</v>
      </c>
      <c r="J9" s="18">
        <v>1036.6710548425699</v>
      </c>
      <c r="K9" s="10" t="s">
        <v>180</v>
      </c>
      <c r="L9" s="18">
        <v>888.95556838586504</v>
      </c>
      <c r="M9" s="10" t="s">
        <v>159</v>
      </c>
      <c r="N9" s="18">
        <v>1620.88679271819</v>
      </c>
      <c r="O9" s="10" t="s">
        <v>180</v>
      </c>
      <c r="P9" s="18">
        <v>917.15523557076801</v>
      </c>
      <c r="Q9" s="10" t="s">
        <v>159</v>
      </c>
      <c r="R9" s="18">
        <v>1434.8378002491299</v>
      </c>
      <c r="S9" s="10" t="s">
        <v>180</v>
      </c>
    </row>
    <row r="10" spans="1:19" x14ac:dyDescent="0.2">
      <c r="A10" s="12" t="s">
        <v>173</v>
      </c>
      <c r="B10" s="18">
        <v>1492.71614943911</v>
      </c>
      <c r="C10" s="10" t="s">
        <v>159</v>
      </c>
      <c r="D10" s="18">
        <v>1858.1041531636899</v>
      </c>
      <c r="E10" s="10" t="s">
        <v>159</v>
      </c>
      <c r="F10" s="18">
        <v>1577.6209404553399</v>
      </c>
      <c r="G10" s="10" t="s">
        <v>159</v>
      </c>
      <c r="H10" s="18">
        <v>1361.1160591677001</v>
      </c>
      <c r="I10" s="10" t="s">
        <v>180</v>
      </c>
      <c r="J10" s="18">
        <v>1101.7289247296501</v>
      </c>
      <c r="K10" s="10" t="s">
        <v>180</v>
      </c>
      <c r="L10" s="18">
        <v>972.46122718912795</v>
      </c>
      <c r="M10" s="10" t="s">
        <v>159</v>
      </c>
      <c r="N10" s="18">
        <v>1712.7313497136799</v>
      </c>
      <c r="O10" s="10" t="s">
        <v>180</v>
      </c>
      <c r="P10" s="18">
        <v>822.965826208061</v>
      </c>
      <c r="Q10" s="10" t="s">
        <v>159</v>
      </c>
      <c r="R10" s="18">
        <v>1539.0155773609599</v>
      </c>
      <c r="S10" s="10" t="s">
        <v>180</v>
      </c>
    </row>
    <row r="11" spans="1:19" x14ac:dyDescent="0.2">
      <c r="A11" s="12" t="s">
        <v>174</v>
      </c>
      <c r="B11" s="18">
        <v>1508.65814814434</v>
      </c>
      <c r="C11" s="10" t="s">
        <v>159</v>
      </c>
      <c r="D11" s="18">
        <v>1937.6746045852899</v>
      </c>
      <c r="E11" s="10" t="s">
        <v>159</v>
      </c>
      <c r="F11" s="18">
        <v>1824.50880992569</v>
      </c>
      <c r="G11" s="10" t="s">
        <v>159</v>
      </c>
      <c r="H11" s="18">
        <v>1324.35891942791</v>
      </c>
      <c r="I11" s="10" t="s">
        <v>180</v>
      </c>
      <c r="J11" s="18">
        <v>1140.74514611876</v>
      </c>
      <c r="K11" s="10" t="s">
        <v>180</v>
      </c>
      <c r="L11" s="18">
        <v>1010.34540453466</v>
      </c>
      <c r="M11" s="10" t="s">
        <v>159</v>
      </c>
      <c r="N11" s="18">
        <v>1808.23306549429</v>
      </c>
      <c r="O11" s="10" t="s">
        <v>180</v>
      </c>
      <c r="P11" s="18">
        <v>803.66063505255897</v>
      </c>
      <c r="Q11" s="10" t="s">
        <v>159</v>
      </c>
      <c r="R11" s="18">
        <v>1587.97959098193</v>
      </c>
      <c r="S11" s="10" t="s">
        <v>180</v>
      </c>
    </row>
    <row r="12" spans="1:19" x14ac:dyDescent="0.2">
      <c r="A12" s="12" t="s">
        <v>175</v>
      </c>
      <c r="B12" s="18">
        <v>1511.4855914764801</v>
      </c>
      <c r="C12" s="10" t="s">
        <v>159</v>
      </c>
      <c r="D12" s="18">
        <v>1921.1317045199601</v>
      </c>
      <c r="E12" s="10" t="s">
        <v>180</v>
      </c>
      <c r="F12" s="18">
        <v>1954.91293692307</v>
      </c>
      <c r="G12" s="10" t="s">
        <v>159</v>
      </c>
      <c r="H12" s="18">
        <v>1315.9241650240201</v>
      </c>
      <c r="I12" s="10" t="s">
        <v>180</v>
      </c>
      <c r="J12" s="18">
        <v>1166.1419883890401</v>
      </c>
      <c r="K12" s="10" t="s">
        <v>180</v>
      </c>
      <c r="L12" s="18">
        <v>1049.01801487581</v>
      </c>
      <c r="M12" s="10" t="s">
        <v>159</v>
      </c>
      <c r="N12" s="18">
        <v>1853.27699639758</v>
      </c>
      <c r="O12" s="10" t="s">
        <v>180</v>
      </c>
      <c r="P12" s="18">
        <v>746.41398763851305</v>
      </c>
      <c r="Q12" s="10" t="s">
        <v>159</v>
      </c>
      <c r="R12" s="18">
        <v>1590.6882104363001</v>
      </c>
      <c r="S12" s="10" t="s">
        <v>180</v>
      </c>
    </row>
    <row r="13" spans="1:19" x14ac:dyDescent="0.2">
      <c r="A13" s="12" t="s">
        <v>176</v>
      </c>
      <c r="B13" s="18">
        <v>1475.18273973186</v>
      </c>
      <c r="C13" s="10" t="s">
        <v>159</v>
      </c>
      <c r="D13" s="18">
        <v>1894.4716377545899</v>
      </c>
      <c r="E13" s="10" t="s">
        <v>180</v>
      </c>
      <c r="F13" s="18">
        <v>2387.4852836283699</v>
      </c>
      <c r="G13" s="10" t="s">
        <v>180</v>
      </c>
      <c r="H13" s="18">
        <v>1329.7709485984301</v>
      </c>
      <c r="I13" s="10" t="s">
        <v>180</v>
      </c>
      <c r="J13" s="18">
        <v>1210.05223886658</v>
      </c>
      <c r="K13" s="10" t="s">
        <v>180</v>
      </c>
      <c r="L13" s="18">
        <v>1139.7268468699499</v>
      </c>
      <c r="M13" s="10" t="s">
        <v>159</v>
      </c>
      <c r="N13" s="18">
        <v>1860.2955228852099</v>
      </c>
      <c r="O13" s="10" t="s">
        <v>180</v>
      </c>
      <c r="P13" s="18">
        <v>730.78958766250003</v>
      </c>
      <c r="Q13" s="10" t="s">
        <v>159</v>
      </c>
      <c r="R13" s="18">
        <v>1593.2069091564399</v>
      </c>
      <c r="S13" s="10" t="s">
        <v>180</v>
      </c>
    </row>
    <row r="14" spans="1:19" x14ac:dyDescent="0.2">
      <c r="A14" s="12" t="s">
        <v>177</v>
      </c>
      <c r="B14" s="18">
        <v>1478.9569839569699</v>
      </c>
      <c r="C14" s="10" t="s">
        <v>180</v>
      </c>
      <c r="D14" s="18">
        <v>1900.6693876515999</v>
      </c>
      <c r="E14" s="10" t="s">
        <v>401</v>
      </c>
      <c r="F14" s="18">
        <v>2667.0456282222599</v>
      </c>
      <c r="G14" s="10" t="s">
        <v>180</v>
      </c>
      <c r="H14" s="18">
        <v>1350.5103769044999</v>
      </c>
      <c r="I14" s="10" t="s">
        <v>180</v>
      </c>
      <c r="J14" s="18">
        <v>1267.94447606893</v>
      </c>
      <c r="K14" s="10" t="s">
        <v>180</v>
      </c>
      <c r="L14" s="18">
        <v>1139.5947017005601</v>
      </c>
      <c r="M14" s="10" t="s">
        <v>159</v>
      </c>
      <c r="N14" s="18">
        <v>1727.2598823445301</v>
      </c>
      <c r="O14" s="10" t="s">
        <v>180</v>
      </c>
      <c r="P14" s="18">
        <v>693.85816492333402</v>
      </c>
      <c r="Q14" s="10" t="s">
        <v>159</v>
      </c>
      <c r="R14" s="18">
        <v>1568.55654557203</v>
      </c>
      <c r="S14" s="10" t="s">
        <v>401</v>
      </c>
    </row>
    <row r="15" spans="1:19" x14ac:dyDescent="0.2">
      <c r="A15" s="12" t="s">
        <v>181</v>
      </c>
      <c r="B15" s="18">
        <v>1494.878241673</v>
      </c>
      <c r="C15" s="10" t="s">
        <v>180</v>
      </c>
      <c r="D15" s="18">
        <v>1928.5710666014299</v>
      </c>
      <c r="E15" s="10" t="s">
        <v>314</v>
      </c>
      <c r="F15" s="18">
        <v>2769.1184239147301</v>
      </c>
      <c r="G15" s="10" t="s">
        <v>180</v>
      </c>
      <c r="H15" s="18">
        <v>1446.21867600267</v>
      </c>
      <c r="I15" s="10" t="s">
        <v>180</v>
      </c>
      <c r="J15" s="18">
        <v>1316.1656176746001</v>
      </c>
      <c r="K15" s="10" t="s">
        <v>180</v>
      </c>
      <c r="L15" s="18">
        <v>1155.5783729919999</v>
      </c>
      <c r="M15" s="10" t="s">
        <v>159</v>
      </c>
      <c r="N15" s="18">
        <v>1668.5864233369</v>
      </c>
      <c r="O15" s="10" t="s">
        <v>180</v>
      </c>
      <c r="P15" s="18">
        <v>724.29644942309199</v>
      </c>
      <c r="Q15" s="10" t="s">
        <v>159</v>
      </c>
      <c r="R15" s="18">
        <v>1588.2794188043599</v>
      </c>
      <c r="S15" s="10" t="s">
        <v>401</v>
      </c>
    </row>
    <row r="16" spans="1:19" x14ac:dyDescent="0.2">
      <c r="A16" s="12" t="s">
        <v>182</v>
      </c>
      <c r="B16" s="18">
        <v>1409.6471693835399</v>
      </c>
      <c r="C16" s="10" t="s">
        <v>180</v>
      </c>
      <c r="D16" s="18">
        <v>1956.8641915212499</v>
      </c>
      <c r="E16" s="10" t="s">
        <v>314</v>
      </c>
      <c r="F16" s="18">
        <v>2717.1376239473002</v>
      </c>
      <c r="G16" s="10" t="s">
        <v>180</v>
      </c>
      <c r="H16" s="18">
        <v>1463.8686854192299</v>
      </c>
      <c r="I16" s="10" t="s">
        <v>180</v>
      </c>
      <c r="J16" s="18">
        <v>1315.3286259409899</v>
      </c>
      <c r="K16" s="10" t="s">
        <v>180</v>
      </c>
      <c r="L16" s="18">
        <v>1167.16074554692</v>
      </c>
      <c r="M16" s="10" t="s">
        <v>159</v>
      </c>
      <c r="N16" s="18">
        <v>1636.00400709664</v>
      </c>
      <c r="O16" s="10" t="s">
        <v>180</v>
      </c>
      <c r="P16" s="18">
        <v>748.91443926951194</v>
      </c>
      <c r="Q16" s="10" t="s">
        <v>159</v>
      </c>
      <c r="R16" s="18">
        <v>1592.43194783081</v>
      </c>
      <c r="S16" s="10" t="s">
        <v>401</v>
      </c>
    </row>
    <row r="17" spans="1:19" x14ac:dyDescent="0.2">
      <c r="A17" s="12" t="s">
        <v>183</v>
      </c>
      <c r="B17" s="18">
        <v>1394.23250476567</v>
      </c>
      <c r="C17" s="10" t="s">
        <v>180</v>
      </c>
      <c r="D17" s="18">
        <v>1933.9296448708001</v>
      </c>
      <c r="E17" s="10" t="s">
        <v>314</v>
      </c>
      <c r="F17" s="18">
        <v>3025.9097993881601</v>
      </c>
      <c r="G17" s="10" t="s">
        <v>180</v>
      </c>
      <c r="H17" s="18">
        <v>1455.2380500995901</v>
      </c>
      <c r="I17" s="10" t="s">
        <v>180</v>
      </c>
      <c r="J17" s="18">
        <v>1274.24888976738</v>
      </c>
      <c r="K17" s="10" t="s">
        <v>180</v>
      </c>
      <c r="L17" s="18">
        <v>1172.4736919074801</v>
      </c>
      <c r="M17" s="10" t="s">
        <v>159</v>
      </c>
      <c r="N17" s="18">
        <v>1634.5310538700501</v>
      </c>
      <c r="O17" s="10" t="s">
        <v>180</v>
      </c>
      <c r="P17" s="18">
        <v>770.99605630166297</v>
      </c>
      <c r="Q17" s="10" t="s">
        <v>159</v>
      </c>
      <c r="R17" s="18">
        <v>1583.39896621511</v>
      </c>
      <c r="S17" s="10" t="s">
        <v>401</v>
      </c>
    </row>
    <row r="18" spans="1:19" x14ac:dyDescent="0.2">
      <c r="A18" s="12" t="s">
        <v>184</v>
      </c>
      <c r="B18" s="18">
        <v>1293.1619520877</v>
      </c>
      <c r="C18" s="10" t="s">
        <v>180</v>
      </c>
      <c r="D18" s="18">
        <v>1919.3838158446299</v>
      </c>
      <c r="E18" s="10" t="s">
        <v>314</v>
      </c>
      <c r="F18" s="18">
        <v>3516.9296641584501</v>
      </c>
      <c r="G18" s="10" t="s">
        <v>180</v>
      </c>
      <c r="H18" s="18">
        <v>1329.7089384117</v>
      </c>
      <c r="I18" s="10" t="s">
        <v>180</v>
      </c>
      <c r="J18" s="18">
        <v>1282.78176025263</v>
      </c>
      <c r="K18" s="10" t="s">
        <v>180</v>
      </c>
      <c r="L18" s="18">
        <v>1186.69306037202</v>
      </c>
      <c r="M18" s="10" t="s">
        <v>159</v>
      </c>
      <c r="N18" s="18">
        <v>1615.9822900999</v>
      </c>
      <c r="O18" s="10" t="s">
        <v>180</v>
      </c>
      <c r="P18" s="18">
        <v>862.47691709690105</v>
      </c>
      <c r="Q18" s="10" t="s">
        <v>159</v>
      </c>
      <c r="R18" s="18">
        <v>1561.6196854807999</v>
      </c>
      <c r="S18" s="10" t="s">
        <v>401</v>
      </c>
    </row>
    <row r="19" spans="1:19" x14ac:dyDescent="0.2">
      <c r="A19" s="12" t="s">
        <v>185</v>
      </c>
      <c r="B19" s="18">
        <v>1194.18913427231</v>
      </c>
      <c r="C19" s="10" t="s">
        <v>180</v>
      </c>
      <c r="D19" s="18">
        <v>1695.9841252464801</v>
      </c>
      <c r="E19" s="10" t="s">
        <v>159</v>
      </c>
      <c r="F19" s="18">
        <v>3742.1756582207299</v>
      </c>
      <c r="G19" s="10" t="s">
        <v>180</v>
      </c>
      <c r="H19" s="18">
        <v>1329.6790216254701</v>
      </c>
      <c r="I19" s="10" t="s">
        <v>180</v>
      </c>
      <c r="J19" s="18">
        <v>1172.2556882644101</v>
      </c>
      <c r="K19" s="10" t="s">
        <v>180</v>
      </c>
      <c r="L19" s="18">
        <v>1238.6672338949199</v>
      </c>
      <c r="M19" s="10" t="s">
        <v>159</v>
      </c>
      <c r="N19" s="18">
        <v>1573.8453882035701</v>
      </c>
      <c r="O19" s="10" t="s">
        <v>180</v>
      </c>
      <c r="P19" s="18">
        <v>861.21588973140899</v>
      </c>
      <c r="Q19" s="10" t="s">
        <v>159</v>
      </c>
      <c r="R19" s="18">
        <v>1470.02901558752</v>
      </c>
      <c r="S19" s="10" t="s">
        <v>180</v>
      </c>
    </row>
    <row r="20" spans="1:19" x14ac:dyDescent="0.2">
      <c r="A20" s="12" t="s">
        <v>187</v>
      </c>
      <c r="B20" s="18">
        <v>1133.1217293875</v>
      </c>
      <c r="C20" s="10" t="s">
        <v>180</v>
      </c>
      <c r="D20" s="18">
        <v>1686.17722492396</v>
      </c>
      <c r="E20" s="10" t="s">
        <v>159</v>
      </c>
      <c r="F20" s="18">
        <v>3947.9578538823798</v>
      </c>
      <c r="G20" s="10" t="s">
        <v>180</v>
      </c>
      <c r="H20" s="18">
        <v>1312.2091913079</v>
      </c>
      <c r="I20" s="10" t="s">
        <v>180</v>
      </c>
      <c r="J20" s="18">
        <v>1152.6320502006299</v>
      </c>
      <c r="K20" s="10" t="s">
        <v>180</v>
      </c>
      <c r="L20" s="18">
        <v>1308.32653831685</v>
      </c>
      <c r="M20" s="10" t="s">
        <v>159</v>
      </c>
      <c r="N20" s="18">
        <v>1573.5691220956401</v>
      </c>
      <c r="O20" s="10" t="s">
        <v>180</v>
      </c>
      <c r="P20" s="18">
        <v>876.97006178844401</v>
      </c>
      <c r="Q20" s="10" t="s">
        <v>159</v>
      </c>
      <c r="R20" s="18">
        <v>1465.5042883830999</v>
      </c>
      <c r="S20" s="10" t="s">
        <v>180</v>
      </c>
    </row>
    <row r="21" spans="1:19" x14ac:dyDescent="0.2">
      <c r="A21" s="12" t="s">
        <v>188</v>
      </c>
      <c r="B21" s="18">
        <v>1080.59818122811</v>
      </c>
      <c r="C21" s="10" t="s">
        <v>180</v>
      </c>
      <c r="D21" s="18">
        <v>1512.1017652166499</v>
      </c>
      <c r="E21" s="10" t="s">
        <v>180</v>
      </c>
      <c r="F21" s="18">
        <v>4069.6125292030601</v>
      </c>
      <c r="G21" s="10" t="s">
        <v>180</v>
      </c>
      <c r="H21" s="18">
        <v>1203.8248279393699</v>
      </c>
      <c r="I21" s="10" t="s">
        <v>180</v>
      </c>
      <c r="J21" s="18">
        <v>1116.9519717974699</v>
      </c>
      <c r="K21" s="10" t="s">
        <v>180</v>
      </c>
      <c r="L21" s="18">
        <v>1221.2847910724199</v>
      </c>
      <c r="M21" s="10" t="s">
        <v>159</v>
      </c>
      <c r="N21" s="18">
        <v>1508.03391524581</v>
      </c>
      <c r="O21" s="10" t="s">
        <v>180</v>
      </c>
      <c r="P21" s="18">
        <v>812.39871607992995</v>
      </c>
      <c r="Q21" s="10" t="s">
        <v>159</v>
      </c>
      <c r="R21" s="18">
        <v>1359.62403897791</v>
      </c>
      <c r="S21" s="10" t="s">
        <v>180</v>
      </c>
    </row>
    <row r="22" spans="1:19" x14ac:dyDescent="0.2">
      <c r="A22" s="12" t="s">
        <v>189</v>
      </c>
      <c r="B22" s="18">
        <v>1035.6498629923001</v>
      </c>
      <c r="C22" s="10" t="s">
        <v>180</v>
      </c>
      <c r="D22" s="18">
        <v>1615.3137295698</v>
      </c>
      <c r="E22" s="10" t="s">
        <v>159</v>
      </c>
      <c r="F22" s="18">
        <v>4081.2202271715901</v>
      </c>
      <c r="G22" s="10" t="s">
        <v>180</v>
      </c>
      <c r="H22" s="18">
        <v>1184.09557596832</v>
      </c>
      <c r="I22" s="10" t="s">
        <v>180</v>
      </c>
      <c r="J22" s="18">
        <v>1075.4666131702099</v>
      </c>
      <c r="K22" s="10" t="s">
        <v>180</v>
      </c>
      <c r="L22" s="18">
        <v>1200.3626994757601</v>
      </c>
      <c r="M22" s="10" t="s">
        <v>159</v>
      </c>
      <c r="N22" s="18">
        <v>1456.0860506991801</v>
      </c>
      <c r="O22" s="10" t="s">
        <v>180</v>
      </c>
      <c r="P22" s="18">
        <v>754.89381050859504</v>
      </c>
      <c r="Q22" s="10" t="s">
        <v>159</v>
      </c>
      <c r="R22" s="18">
        <v>1365.2159037911199</v>
      </c>
      <c r="S22" s="10" t="s">
        <v>180</v>
      </c>
    </row>
    <row r="23" spans="1:19" x14ac:dyDescent="0.2">
      <c r="A23" s="12" t="s">
        <v>190</v>
      </c>
      <c r="B23" s="18">
        <v>998.65533660865196</v>
      </c>
      <c r="C23" s="10" t="s">
        <v>180</v>
      </c>
      <c r="D23" s="18">
        <v>1634.5102021836601</v>
      </c>
      <c r="E23" s="10" t="s">
        <v>159</v>
      </c>
      <c r="F23" s="18">
        <v>4755.4283958748301</v>
      </c>
      <c r="G23" s="10" t="s">
        <v>180</v>
      </c>
      <c r="H23" s="18">
        <v>1187.45988096518</v>
      </c>
      <c r="I23" s="10" t="s">
        <v>180</v>
      </c>
      <c r="J23" s="18">
        <v>1056.9974702234299</v>
      </c>
      <c r="K23" s="10" t="s">
        <v>180</v>
      </c>
      <c r="L23" s="18">
        <v>1140.8122207169899</v>
      </c>
      <c r="M23" s="10" t="s">
        <v>159</v>
      </c>
      <c r="N23" s="18">
        <v>1471.8793075592</v>
      </c>
      <c r="O23" s="10" t="s">
        <v>180</v>
      </c>
      <c r="P23" s="18">
        <v>839.71248927752004</v>
      </c>
      <c r="Q23" s="10" t="s">
        <v>159</v>
      </c>
      <c r="R23" s="18">
        <v>1387.16750298384</v>
      </c>
      <c r="S23" s="10" t="s">
        <v>180</v>
      </c>
    </row>
    <row r="24" spans="1:19" x14ac:dyDescent="0.2">
      <c r="A24" s="12" t="s">
        <v>191</v>
      </c>
      <c r="B24" s="18">
        <v>943.637812403314</v>
      </c>
      <c r="C24" s="10" t="s">
        <v>180</v>
      </c>
      <c r="D24" s="18">
        <v>1625.00641142431</v>
      </c>
      <c r="E24" s="10" t="s">
        <v>159</v>
      </c>
      <c r="F24" s="18">
        <v>5351.2602492346996</v>
      </c>
      <c r="G24" s="10" t="s">
        <v>180</v>
      </c>
      <c r="H24" s="18">
        <v>1162.96456918594</v>
      </c>
      <c r="I24" s="10" t="s">
        <v>180</v>
      </c>
      <c r="J24" s="18">
        <v>995.42009143100995</v>
      </c>
      <c r="K24" s="10" t="s">
        <v>180</v>
      </c>
      <c r="L24" s="18">
        <v>926.33809252970605</v>
      </c>
      <c r="M24" s="10" t="s">
        <v>159</v>
      </c>
      <c r="N24" s="18">
        <v>1377.18824334953</v>
      </c>
      <c r="O24" s="10" t="s">
        <v>180</v>
      </c>
      <c r="P24" s="18">
        <v>806.79913465716402</v>
      </c>
      <c r="Q24" s="10" t="s">
        <v>159</v>
      </c>
      <c r="R24" s="18">
        <v>1347.2528902803101</v>
      </c>
      <c r="S24" s="10" t="s">
        <v>180</v>
      </c>
    </row>
    <row r="25" spans="1:19" x14ac:dyDescent="0.2">
      <c r="A25" s="12" t="s">
        <v>192</v>
      </c>
      <c r="B25" s="18">
        <v>870.61702480479096</v>
      </c>
      <c r="C25" s="10" t="s">
        <v>180</v>
      </c>
      <c r="D25" s="18">
        <v>1604.94898356826</v>
      </c>
      <c r="E25" s="10" t="s">
        <v>159</v>
      </c>
      <c r="F25" s="18">
        <v>5851.2132287718896</v>
      </c>
      <c r="G25" s="10" t="s">
        <v>180</v>
      </c>
      <c r="H25" s="18">
        <v>1095.3939641920299</v>
      </c>
      <c r="I25" s="10" t="s">
        <v>180</v>
      </c>
      <c r="J25" s="18">
        <v>969.78077524825505</v>
      </c>
      <c r="K25" s="10" t="s">
        <v>180</v>
      </c>
      <c r="L25" s="18">
        <v>886.59608568655403</v>
      </c>
      <c r="M25" s="10" t="s">
        <v>159</v>
      </c>
      <c r="N25" s="18">
        <v>1315.3420124332599</v>
      </c>
      <c r="O25" s="10" t="s">
        <v>180</v>
      </c>
      <c r="P25" s="18">
        <v>877.31800373895203</v>
      </c>
      <c r="Q25" s="10" t="s">
        <v>159</v>
      </c>
      <c r="R25" s="18">
        <v>1320.5269745006301</v>
      </c>
      <c r="S25" s="10" t="s">
        <v>180</v>
      </c>
    </row>
    <row r="26" spans="1:19" x14ac:dyDescent="0.2">
      <c r="A26" s="12" t="s">
        <v>193</v>
      </c>
      <c r="B26" s="18">
        <v>828.83323512975903</v>
      </c>
      <c r="C26" s="10" t="s">
        <v>180</v>
      </c>
      <c r="D26" s="18">
        <v>1680.37722915214</v>
      </c>
      <c r="E26" s="10" t="s">
        <v>159</v>
      </c>
      <c r="F26" s="18">
        <v>7165.3204628283602</v>
      </c>
      <c r="G26" s="10" t="s">
        <v>180</v>
      </c>
      <c r="H26" s="18">
        <v>1135.6873911003199</v>
      </c>
      <c r="I26" s="10" t="s">
        <v>180</v>
      </c>
      <c r="J26" s="18">
        <v>942.04006672221203</v>
      </c>
      <c r="K26" s="10" t="s">
        <v>180</v>
      </c>
      <c r="L26" s="18">
        <v>879.18996711385898</v>
      </c>
      <c r="M26" s="10" t="s">
        <v>159</v>
      </c>
      <c r="N26" s="18">
        <v>1360.78736325401</v>
      </c>
      <c r="O26" s="10" t="s">
        <v>180</v>
      </c>
      <c r="P26" s="18">
        <v>890.75610810966202</v>
      </c>
      <c r="Q26" s="10" t="s">
        <v>159</v>
      </c>
      <c r="R26" s="18">
        <v>1376.0079047525801</v>
      </c>
      <c r="S26" s="10" t="s">
        <v>180</v>
      </c>
    </row>
    <row r="27" spans="1:19" x14ac:dyDescent="0.2">
      <c r="A27" s="12" t="s">
        <v>195</v>
      </c>
      <c r="B27" s="18">
        <v>811.00467191192297</v>
      </c>
      <c r="C27" s="10" t="s">
        <v>180</v>
      </c>
      <c r="D27" s="18">
        <v>1724.1462062611199</v>
      </c>
      <c r="E27" s="10" t="s">
        <v>180</v>
      </c>
      <c r="F27" s="18">
        <v>8618.93016038305</v>
      </c>
      <c r="G27" s="10" t="s">
        <v>180</v>
      </c>
      <c r="H27" s="18">
        <v>1137.5629080915901</v>
      </c>
      <c r="I27" s="10" t="s">
        <v>180</v>
      </c>
      <c r="J27" s="18">
        <v>941.01154249319598</v>
      </c>
      <c r="K27" s="10" t="s">
        <v>180</v>
      </c>
      <c r="L27" s="18">
        <v>877.25372725944897</v>
      </c>
      <c r="M27" s="10" t="s">
        <v>159</v>
      </c>
      <c r="N27" s="18">
        <v>1320.2655272248201</v>
      </c>
      <c r="O27" s="10" t="s">
        <v>180</v>
      </c>
      <c r="P27" s="18">
        <v>835.09304772384701</v>
      </c>
      <c r="Q27" s="10" t="s">
        <v>159</v>
      </c>
      <c r="R27" s="18">
        <v>1388.2746645422999</v>
      </c>
      <c r="S27" s="10" t="s">
        <v>180</v>
      </c>
    </row>
    <row r="28" spans="1:19" x14ac:dyDescent="0.2">
      <c r="A28" s="12" t="s">
        <v>196</v>
      </c>
      <c r="B28" s="18">
        <v>814.63097975226697</v>
      </c>
      <c r="C28" s="10" t="s">
        <v>180</v>
      </c>
      <c r="D28" s="18">
        <v>1678.0671948770901</v>
      </c>
      <c r="E28" s="10" t="s">
        <v>180</v>
      </c>
      <c r="F28" s="18">
        <v>10747.639906938401</v>
      </c>
      <c r="G28" s="10" t="s">
        <v>180</v>
      </c>
      <c r="H28" s="18">
        <v>1098.55820244355</v>
      </c>
      <c r="I28" s="10" t="s">
        <v>180</v>
      </c>
      <c r="J28" s="18">
        <v>847.68589530267798</v>
      </c>
      <c r="K28" s="10" t="s">
        <v>180</v>
      </c>
      <c r="L28" s="18">
        <v>802.952436090726</v>
      </c>
      <c r="M28" s="10" t="s">
        <v>159</v>
      </c>
      <c r="N28" s="18">
        <v>1198.3590795916</v>
      </c>
      <c r="O28" s="10" t="s">
        <v>180</v>
      </c>
      <c r="P28" s="18">
        <v>727.36381050389798</v>
      </c>
      <c r="Q28" s="10" t="s">
        <v>159</v>
      </c>
      <c r="R28" s="18">
        <v>1335.3806379878799</v>
      </c>
      <c r="S28" s="10" t="s">
        <v>180</v>
      </c>
    </row>
    <row r="29" spans="1:19" x14ac:dyDescent="0.2">
      <c r="A29" s="12" t="s">
        <v>198</v>
      </c>
      <c r="B29" s="18">
        <v>770.30899917521901</v>
      </c>
      <c r="C29" s="10" t="s">
        <v>180</v>
      </c>
      <c r="D29" s="18">
        <v>1673.33709135972</v>
      </c>
      <c r="E29" s="10" t="s">
        <v>180</v>
      </c>
      <c r="F29" s="18">
        <v>12775.4599227294</v>
      </c>
      <c r="G29" s="10" t="s">
        <v>180</v>
      </c>
      <c r="H29" s="18">
        <v>1113.2308174698301</v>
      </c>
      <c r="I29" s="10" t="s">
        <v>180</v>
      </c>
      <c r="J29" s="18">
        <v>937.62496358721</v>
      </c>
      <c r="K29" s="10" t="s">
        <v>159</v>
      </c>
      <c r="L29" s="18">
        <v>754.74404461167501</v>
      </c>
      <c r="M29" s="10" t="s">
        <v>159</v>
      </c>
      <c r="N29" s="18">
        <v>1223.0763937332099</v>
      </c>
      <c r="O29" s="10" t="s">
        <v>180</v>
      </c>
      <c r="P29" s="18">
        <v>682.27119825757995</v>
      </c>
      <c r="Q29" s="10" t="s">
        <v>159</v>
      </c>
      <c r="R29" s="18">
        <v>1361.4567374323301</v>
      </c>
      <c r="S29" s="10" t="s">
        <v>180</v>
      </c>
    </row>
    <row r="30" spans="1:19" x14ac:dyDescent="0.2">
      <c r="A30" s="12" t="s">
        <v>199</v>
      </c>
      <c r="B30" s="18">
        <v>767.77235437994796</v>
      </c>
      <c r="C30" s="10" t="s">
        <v>180</v>
      </c>
      <c r="D30" s="18">
        <v>1646.6640667289601</v>
      </c>
      <c r="E30" s="10" t="s">
        <v>180</v>
      </c>
      <c r="F30" s="18">
        <v>13255.606807985099</v>
      </c>
      <c r="G30" s="10" t="s">
        <v>180</v>
      </c>
      <c r="H30" s="18">
        <v>1138.7369813297901</v>
      </c>
      <c r="I30" s="10" t="s">
        <v>180</v>
      </c>
      <c r="J30" s="18">
        <v>904.99664863011606</v>
      </c>
      <c r="K30" s="10" t="s">
        <v>159</v>
      </c>
      <c r="L30" s="18">
        <v>735.48204032457704</v>
      </c>
      <c r="M30" s="10" t="s">
        <v>159</v>
      </c>
      <c r="N30" s="18">
        <v>1183.3308838636499</v>
      </c>
      <c r="O30" s="10" t="s">
        <v>180</v>
      </c>
      <c r="P30" s="18">
        <v>665.96571181599904</v>
      </c>
      <c r="Q30" s="10" t="s">
        <v>159</v>
      </c>
      <c r="R30" s="18">
        <v>1345.6146004427101</v>
      </c>
      <c r="S30" s="10" t="s">
        <v>180</v>
      </c>
    </row>
    <row r="31" spans="1:19" x14ac:dyDescent="0.2">
      <c r="A31" s="12" t="s">
        <v>200</v>
      </c>
      <c r="B31" s="18">
        <v>812.26052938146802</v>
      </c>
      <c r="C31" s="10" t="s">
        <v>159</v>
      </c>
      <c r="D31" s="18">
        <v>1543.8467173900201</v>
      </c>
      <c r="E31" s="10" t="s">
        <v>159</v>
      </c>
      <c r="F31" s="18">
        <v>1359.68075854422</v>
      </c>
      <c r="G31" s="10" t="s">
        <v>159</v>
      </c>
      <c r="H31" s="18">
        <v>990.59997371542204</v>
      </c>
      <c r="I31" s="10" t="s">
        <v>180</v>
      </c>
      <c r="J31" s="18">
        <v>747.80958219352101</v>
      </c>
      <c r="K31" s="10" t="s">
        <v>159</v>
      </c>
      <c r="L31" s="18">
        <v>585.64329097765096</v>
      </c>
      <c r="M31" s="10" t="s">
        <v>159</v>
      </c>
      <c r="N31" s="18">
        <v>907.77394752155396</v>
      </c>
      <c r="O31" s="10" t="s">
        <v>180</v>
      </c>
      <c r="P31" s="18">
        <v>674.14322319086295</v>
      </c>
      <c r="Q31" s="10" t="s">
        <v>159</v>
      </c>
      <c r="R31" s="18">
        <v>1085.2334602936901</v>
      </c>
      <c r="S31" s="10" t="s">
        <v>180</v>
      </c>
    </row>
    <row r="32" spans="1:19" x14ac:dyDescent="0.2">
      <c r="A32" s="15" t="s">
        <v>201</v>
      </c>
      <c r="B32" s="19">
        <v>1029.1734632284899</v>
      </c>
      <c r="C32" s="14" t="s">
        <v>159</v>
      </c>
      <c r="D32" s="19">
        <v>1722.7697136454501</v>
      </c>
      <c r="E32" s="14" t="s">
        <v>159</v>
      </c>
      <c r="F32" s="19">
        <v>2160.6228197108198</v>
      </c>
      <c r="G32" s="14" t="s">
        <v>159</v>
      </c>
      <c r="H32" s="19">
        <v>1331.0706664228401</v>
      </c>
      <c r="I32" s="14" t="s">
        <v>180</v>
      </c>
      <c r="J32" s="19">
        <v>1011.77492795751</v>
      </c>
      <c r="K32" s="14" t="s">
        <v>159</v>
      </c>
      <c r="L32" s="19">
        <v>881.95619514000998</v>
      </c>
      <c r="M32" s="14" t="s">
        <v>159</v>
      </c>
      <c r="N32" s="19">
        <v>666.28144970041205</v>
      </c>
      <c r="O32" s="14" t="s">
        <v>180</v>
      </c>
      <c r="P32" s="19">
        <v>832.654620189566</v>
      </c>
      <c r="Q32" s="14" t="s">
        <v>159</v>
      </c>
      <c r="R32" s="19">
        <v>1200.2224942687801</v>
      </c>
      <c r="S32" s="14" t="s">
        <v>180</v>
      </c>
    </row>
    <row r="34" spans="1:2" x14ac:dyDescent="0.2">
      <c r="A34" s="16" t="s">
        <v>202</v>
      </c>
      <c r="B34" s="16" t="s">
        <v>215</v>
      </c>
    </row>
    <row r="37" spans="1:2" x14ac:dyDescent="0.2">
      <c r="B37" s="16" t="s">
        <v>318</v>
      </c>
    </row>
    <row r="38" spans="1:2" x14ac:dyDescent="0.2">
      <c r="B38" s="16" t="s">
        <v>208</v>
      </c>
    </row>
    <row r="41" spans="1:2" x14ac:dyDescent="0.2">
      <c r="A41" s="17" t="str">
        <f>HYPERLINK("#'TOTAL 7'!A2", "&lt;&lt;&lt; Previous table")</f>
        <v>&lt;&lt;&lt; Previous table</v>
      </c>
    </row>
    <row r="42" spans="1:2" x14ac:dyDescent="0.2">
      <c r="A42" s="17" t="str">
        <f>HYPERLINK("#'TOTAL 9'!A2", "&gt;&gt;&gt; Next table")</f>
        <v>&gt;&gt;&gt; Next table</v>
      </c>
    </row>
  </sheetData>
  <mergeCells count="12">
    <mergeCell ref="A2:S2"/>
    <mergeCell ref="A3:S3"/>
    <mergeCell ref="A6:S6"/>
    <mergeCell ref="B5:C5"/>
    <mergeCell ref="D5:E5"/>
    <mergeCell ref="F5:G5"/>
    <mergeCell ref="H5:I5"/>
    <mergeCell ref="J5:K5"/>
    <mergeCell ref="L5:M5"/>
    <mergeCell ref="N5:O5"/>
    <mergeCell ref="P5:Q5"/>
    <mergeCell ref="R5:S5"/>
  </mergeCells>
  <pageMargins left="0.7" right="0.7" top="0.75" bottom="0.75" header="0.3" footer="0.3"/>
  <pageSetup paperSize="9" orientation="portrait" horizontalDpi="300" verticalDpi="300"/>
</worksheet>
</file>

<file path=xl/worksheets/sheet1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200-000000000000}">
  <dimension ref="A1:S42"/>
  <sheetViews>
    <sheetView workbookViewId="0"/>
  </sheetViews>
  <sheetFormatPr defaultColWidth="11.42578125" defaultRowHeight="12.75" x14ac:dyDescent="0.2"/>
  <cols>
    <col min="1" max="2" width="12.7109375" customWidth="1"/>
    <col min="3" max="3" width="4.42578125" customWidth="1"/>
    <col min="4" max="4" width="12.7109375" customWidth="1"/>
    <col min="5" max="5" width="4.42578125" customWidth="1"/>
    <col min="6" max="6" width="12.7109375" customWidth="1"/>
    <col min="7" max="7" width="4.42578125" customWidth="1"/>
    <col min="8" max="8" width="12.7109375" customWidth="1"/>
    <col min="9" max="9" width="4.42578125" customWidth="1"/>
    <col min="10" max="10" width="12.7109375" customWidth="1"/>
    <col min="11" max="11" width="4.42578125" customWidth="1"/>
    <col min="12" max="12" width="12.7109375" customWidth="1"/>
    <col min="13" max="13" width="4.42578125" customWidth="1"/>
    <col min="14" max="14" width="12.7109375" customWidth="1"/>
    <col min="15" max="15" width="4.42578125" customWidth="1"/>
    <col min="16" max="16" width="12.7109375" customWidth="1"/>
    <col min="17" max="17" width="4.42578125" customWidth="1"/>
    <col min="18" max="18" width="12.7109375" customWidth="1"/>
    <col min="19" max="19" width="4.42578125" customWidth="1"/>
  </cols>
  <sheetData>
    <row r="1" spans="1:19" x14ac:dyDescent="0.2">
      <c r="A1" s="8" t="str">
        <f>HYPERLINK("#'INDEX'!B134", "Link to index")</f>
        <v>Link to index</v>
      </c>
    </row>
    <row r="2" spans="1:19" ht="15.75" customHeight="1" x14ac:dyDescent="0.2">
      <c r="A2" s="25" t="s">
        <v>468</v>
      </c>
      <c r="B2" s="24"/>
      <c r="C2" s="24"/>
      <c r="D2" s="24"/>
      <c r="E2" s="24"/>
      <c r="F2" s="24"/>
      <c r="G2" s="24"/>
      <c r="H2" s="24"/>
      <c r="I2" s="24"/>
      <c r="J2" s="24"/>
      <c r="K2" s="24"/>
      <c r="L2" s="24"/>
      <c r="M2" s="24"/>
      <c r="N2" s="24"/>
      <c r="O2" s="24"/>
      <c r="P2" s="24"/>
      <c r="Q2" s="24"/>
      <c r="R2" s="24"/>
      <c r="S2" s="24"/>
    </row>
    <row r="3" spans="1:19" ht="15.75" customHeight="1" x14ac:dyDescent="0.2">
      <c r="A3" s="25" t="s">
        <v>152</v>
      </c>
      <c r="B3" s="24"/>
      <c r="C3" s="24"/>
      <c r="D3" s="24"/>
      <c r="E3" s="24"/>
      <c r="F3" s="24"/>
      <c r="G3" s="24"/>
      <c r="H3" s="24"/>
      <c r="I3" s="24"/>
      <c r="J3" s="24"/>
      <c r="K3" s="24"/>
      <c r="L3" s="24"/>
      <c r="M3" s="24"/>
      <c r="N3" s="24"/>
      <c r="O3" s="24"/>
      <c r="P3" s="24"/>
      <c r="Q3" s="24"/>
      <c r="R3" s="24"/>
      <c r="S3" s="24"/>
    </row>
    <row r="4" spans="1:19" ht="15.75" customHeight="1" x14ac:dyDescent="0.2"/>
    <row r="5" spans="1:19" ht="55.5" customHeight="1" x14ac:dyDescent="0.2">
      <c r="A5" s="11" t="s">
        <v>159</v>
      </c>
      <c r="B5" s="27" t="s">
        <v>160</v>
      </c>
      <c r="C5" s="27" t="s">
        <v>159</v>
      </c>
      <c r="D5" s="27" t="s">
        <v>161</v>
      </c>
      <c r="E5" s="27" t="s">
        <v>159</v>
      </c>
      <c r="F5" s="27" t="s">
        <v>162</v>
      </c>
      <c r="G5" s="27" t="s">
        <v>159</v>
      </c>
      <c r="H5" s="27" t="s">
        <v>163</v>
      </c>
      <c r="I5" s="27" t="s">
        <v>159</v>
      </c>
      <c r="J5" s="27" t="s">
        <v>164</v>
      </c>
      <c r="K5" s="27" t="s">
        <v>159</v>
      </c>
      <c r="L5" s="27" t="s">
        <v>165</v>
      </c>
      <c r="M5" s="27" t="s">
        <v>159</v>
      </c>
      <c r="N5" s="27" t="s">
        <v>166</v>
      </c>
      <c r="O5" s="27" t="s">
        <v>159</v>
      </c>
      <c r="P5" s="27" t="s">
        <v>167</v>
      </c>
      <c r="Q5" s="27" t="s">
        <v>159</v>
      </c>
      <c r="R5" s="27" t="s">
        <v>168</v>
      </c>
      <c r="S5" s="27" t="s">
        <v>159</v>
      </c>
    </row>
    <row r="6" spans="1:19" x14ac:dyDescent="0.2">
      <c r="A6" s="26" t="s">
        <v>222</v>
      </c>
      <c r="B6" s="26"/>
      <c r="C6" s="26"/>
      <c r="D6" s="26"/>
      <c r="E6" s="26"/>
      <c r="F6" s="26"/>
      <c r="G6" s="26"/>
      <c r="H6" s="26"/>
      <c r="I6" s="26"/>
      <c r="J6" s="26"/>
      <c r="K6" s="26"/>
      <c r="L6" s="26"/>
      <c r="M6" s="26"/>
      <c r="N6" s="26"/>
      <c r="O6" s="26"/>
      <c r="P6" s="26"/>
      <c r="Q6" s="26"/>
      <c r="R6" s="26"/>
      <c r="S6" s="26"/>
    </row>
    <row r="7" spans="1:19" x14ac:dyDescent="0.2">
      <c r="A7" s="12" t="s">
        <v>170</v>
      </c>
      <c r="B7" s="9">
        <v>2.4587971280794898</v>
      </c>
      <c r="C7" s="10" t="s">
        <v>159</v>
      </c>
      <c r="D7" s="9">
        <v>2.9430160853887601</v>
      </c>
      <c r="E7" s="10" t="s">
        <v>159</v>
      </c>
      <c r="F7" s="9">
        <v>2.8621275336848302</v>
      </c>
      <c r="G7" s="10" t="s">
        <v>159</v>
      </c>
      <c r="H7" s="9">
        <v>2.50849399764537</v>
      </c>
      <c r="I7" s="10" t="s">
        <v>180</v>
      </c>
      <c r="J7" s="9">
        <v>2.1359104857420901</v>
      </c>
      <c r="K7" s="10" t="s">
        <v>180</v>
      </c>
      <c r="L7" s="9">
        <v>1.9591670194470201</v>
      </c>
      <c r="M7" s="10" t="s">
        <v>159</v>
      </c>
      <c r="N7" s="9">
        <v>3.0238826002779402</v>
      </c>
      <c r="O7" s="10" t="s">
        <v>159</v>
      </c>
      <c r="P7" s="9">
        <v>2.27945025710829</v>
      </c>
      <c r="Q7" s="10" t="s">
        <v>159</v>
      </c>
      <c r="R7" s="9">
        <v>2.73300913112134</v>
      </c>
      <c r="S7" s="10" t="s">
        <v>180</v>
      </c>
    </row>
    <row r="8" spans="1:19" x14ac:dyDescent="0.2">
      <c r="A8" s="12" t="s">
        <v>171</v>
      </c>
      <c r="B8" s="9">
        <v>2.1743527611274098</v>
      </c>
      <c r="C8" s="10" t="s">
        <v>159</v>
      </c>
      <c r="D8" s="9">
        <v>2.92464327632152</v>
      </c>
      <c r="E8" s="10" t="s">
        <v>159</v>
      </c>
      <c r="F8" s="9">
        <v>2.78542547876769</v>
      </c>
      <c r="G8" s="10" t="s">
        <v>159</v>
      </c>
      <c r="H8" s="9">
        <v>2.53044937684697</v>
      </c>
      <c r="I8" s="10" t="s">
        <v>180</v>
      </c>
      <c r="J8" s="9">
        <v>2.2047005170927898</v>
      </c>
      <c r="K8" s="10" t="s">
        <v>180</v>
      </c>
      <c r="L8" s="9">
        <v>2.05143527923323</v>
      </c>
      <c r="M8" s="10" t="s">
        <v>159</v>
      </c>
      <c r="N8" s="9">
        <v>3.10733726343316</v>
      </c>
      <c r="O8" s="10" t="s">
        <v>180</v>
      </c>
      <c r="P8" s="9">
        <v>2.0198862422405099</v>
      </c>
      <c r="Q8" s="10" t="s">
        <v>159</v>
      </c>
      <c r="R8" s="9">
        <v>2.7265415248110401</v>
      </c>
      <c r="S8" s="10" t="s">
        <v>180</v>
      </c>
    </row>
    <row r="9" spans="1:19" x14ac:dyDescent="0.2">
      <c r="A9" s="12" t="s">
        <v>172</v>
      </c>
      <c r="B9" s="9">
        <v>2.2653914365340801</v>
      </c>
      <c r="C9" s="10" t="s">
        <v>159</v>
      </c>
      <c r="D9" s="9">
        <v>3.2107483494897799</v>
      </c>
      <c r="E9" s="10" t="s">
        <v>159</v>
      </c>
      <c r="F9" s="9">
        <v>3.0148941942485101</v>
      </c>
      <c r="G9" s="10" t="s">
        <v>159</v>
      </c>
      <c r="H9" s="9">
        <v>2.7358060158081901</v>
      </c>
      <c r="I9" s="10" t="s">
        <v>180</v>
      </c>
      <c r="J9" s="9">
        <v>2.2906049527488399</v>
      </c>
      <c r="K9" s="10" t="s">
        <v>180</v>
      </c>
      <c r="L9" s="9">
        <v>2.2321784679349901</v>
      </c>
      <c r="M9" s="10" t="s">
        <v>159</v>
      </c>
      <c r="N9" s="9">
        <v>3.45736763560862</v>
      </c>
      <c r="O9" s="10" t="s">
        <v>180</v>
      </c>
      <c r="P9" s="9">
        <v>1.9467576601671299</v>
      </c>
      <c r="Q9" s="10" t="s">
        <v>159</v>
      </c>
      <c r="R9" s="9">
        <v>2.9601999510850199</v>
      </c>
      <c r="S9" s="10" t="s">
        <v>180</v>
      </c>
    </row>
    <row r="10" spans="1:19" x14ac:dyDescent="0.2">
      <c r="A10" s="12" t="s">
        <v>173</v>
      </c>
      <c r="B10" s="9">
        <v>2.4224642943597199</v>
      </c>
      <c r="C10" s="10" t="s">
        <v>159</v>
      </c>
      <c r="D10" s="9">
        <v>3.4801899333937798</v>
      </c>
      <c r="E10" s="10" t="s">
        <v>159</v>
      </c>
      <c r="F10" s="9">
        <v>2.9484012539185001</v>
      </c>
      <c r="G10" s="10" t="s">
        <v>159</v>
      </c>
      <c r="H10" s="9">
        <v>2.9897671347977401</v>
      </c>
      <c r="I10" s="10" t="s">
        <v>180</v>
      </c>
      <c r="J10" s="9">
        <v>2.4582100263130902</v>
      </c>
      <c r="K10" s="10" t="s">
        <v>180</v>
      </c>
      <c r="L10" s="9">
        <v>2.4308586983419902</v>
      </c>
      <c r="M10" s="10" t="s">
        <v>159</v>
      </c>
      <c r="N10" s="9">
        <v>3.5398769111036001</v>
      </c>
      <c r="O10" s="10" t="s">
        <v>180</v>
      </c>
      <c r="P10" s="9">
        <v>1.74017619009133</v>
      </c>
      <c r="Q10" s="10" t="s">
        <v>159</v>
      </c>
      <c r="R10" s="9">
        <v>3.12636260355506</v>
      </c>
      <c r="S10" s="10" t="s">
        <v>180</v>
      </c>
    </row>
    <row r="11" spans="1:19" x14ac:dyDescent="0.2">
      <c r="A11" s="12" t="s">
        <v>174</v>
      </c>
      <c r="B11" s="9">
        <v>2.2841389070324398</v>
      </c>
      <c r="C11" s="10" t="s">
        <v>159</v>
      </c>
      <c r="D11" s="9">
        <v>3.5205168103668201</v>
      </c>
      <c r="E11" s="10" t="s">
        <v>159</v>
      </c>
      <c r="F11" s="9">
        <v>3.3980630319760801</v>
      </c>
      <c r="G11" s="10" t="s">
        <v>159</v>
      </c>
      <c r="H11" s="9">
        <v>2.8576442947320699</v>
      </c>
      <c r="I11" s="10" t="s">
        <v>180</v>
      </c>
      <c r="J11" s="9">
        <v>2.5006057842626399</v>
      </c>
      <c r="K11" s="10" t="s">
        <v>180</v>
      </c>
      <c r="L11" s="9">
        <v>2.4932695475080302</v>
      </c>
      <c r="M11" s="10" t="s">
        <v>159</v>
      </c>
      <c r="N11" s="9">
        <v>3.7017174732103499</v>
      </c>
      <c r="O11" s="10" t="s">
        <v>180</v>
      </c>
      <c r="P11" s="9">
        <v>1.6685566879304601</v>
      </c>
      <c r="Q11" s="10" t="s">
        <v>159</v>
      </c>
      <c r="R11" s="9">
        <v>3.15757056886555</v>
      </c>
      <c r="S11" s="10" t="s">
        <v>180</v>
      </c>
    </row>
    <row r="12" spans="1:19" x14ac:dyDescent="0.2">
      <c r="A12" s="12" t="s">
        <v>175</v>
      </c>
      <c r="B12" s="9">
        <v>2.1049317358595698</v>
      </c>
      <c r="C12" s="10" t="s">
        <v>159</v>
      </c>
      <c r="D12" s="9">
        <v>3.4418036285395202</v>
      </c>
      <c r="E12" s="10" t="s">
        <v>180</v>
      </c>
      <c r="F12" s="9">
        <v>3.5722803347280299</v>
      </c>
      <c r="G12" s="10" t="s">
        <v>159</v>
      </c>
      <c r="H12" s="9">
        <v>2.8210105898576701</v>
      </c>
      <c r="I12" s="10" t="s">
        <v>180</v>
      </c>
      <c r="J12" s="9">
        <v>2.4915222496358602</v>
      </c>
      <c r="K12" s="10" t="s">
        <v>180</v>
      </c>
      <c r="L12" s="9">
        <v>2.5181885677026701</v>
      </c>
      <c r="M12" s="10" t="s">
        <v>159</v>
      </c>
      <c r="N12" s="9">
        <v>3.6970453134698902</v>
      </c>
      <c r="O12" s="10" t="s">
        <v>180</v>
      </c>
      <c r="P12" s="9">
        <v>1.5320877789684599</v>
      </c>
      <c r="Q12" s="10" t="s">
        <v>159</v>
      </c>
      <c r="R12" s="9">
        <v>3.1059797984345798</v>
      </c>
      <c r="S12" s="10" t="s">
        <v>180</v>
      </c>
    </row>
    <row r="13" spans="1:19" x14ac:dyDescent="0.2">
      <c r="A13" s="12" t="s">
        <v>176</v>
      </c>
      <c r="B13" s="9">
        <v>2.0914647377938498</v>
      </c>
      <c r="C13" s="10" t="s">
        <v>159</v>
      </c>
      <c r="D13" s="9">
        <v>3.4686287218726499</v>
      </c>
      <c r="E13" s="10" t="s">
        <v>180</v>
      </c>
      <c r="F13" s="9">
        <v>4.0613039644502704</v>
      </c>
      <c r="G13" s="10" t="s">
        <v>180</v>
      </c>
      <c r="H13" s="9">
        <v>2.71801228324551</v>
      </c>
      <c r="I13" s="10" t="s">
        <v>180</v>
      </c>
      <c r="J13" s="9">
        <v>2.4356247297881501</v>
      </c>
      <c r="K13" s="10" t="s">
        <v>180</v>
      </c>
      <c r="L13" s="9">
        <v>2.5406133007812501</v>
      </c>
      <c r="M13" s="10" t="s">
        <v>159</v>
      </c>
      <c r="N13" s="9">
        <v>3.5645720910107701</v>
      </c>
      <c r="O13" s="10" t="s">
        <v>180</v>
      </c>
      <c r="P13" s="9">
        <v>1.3886506103596199</v>
      </c>
      <c r="Q13" s="10" t="s">
        <v>159</v>
      </c>
      <c r="R13" s="9">
        <v>3.038114806586</v>
      </c>
      <c r="S13" s="10" t="s">
        <v>180</v>
      </c>
    </row>
    <row r="14" spans="1:19" x14ac:dyDescent="0.2">
      <c r="A14" s="12" t="s">
        <v>177</v>
      </c>
      <c r="B14" s="9">
        <v>1.9994227280224299</v>
      </c>
      <c r="C14" s="10" t="s">
        <v>180</v>
      </c>
      <c r="D14" s="9">
        <v>3.54586642700668</v>
      </c>
      <c r="E14" s="10" t="s">
        <v>401</v>
      </c>
      <c r="F14" s="9">
        <v>4.5725894813732699</v>
      </c>
      <c r="G14" s="10" t="s">
        <v>180</v>
      </c>
      <c r="H14" s="9">
        <v>2.82603048996021</v>
      </c>
      <c r="I14" s="10" t="s">
        <v>180</v>
      </c>
      <c r="J14" s="9">
        <v>2.6015635351795399</v>
      </c>
      <c r="K14" s="10" t="s">
        <v>180</v>
      </c>
      <c r="L14" s="9">
        <v>2.5687950664136601</v>
      </c>
      <c r="M14" s="10" t="s">
        <v>159</v>
      </c>
      <c r="N14" s="9">
        <v>3.3339112573191501</v>
      </c>
      <c r="O14" s="10" t="s">
        <v>180</v>
      </c>
      <c r="P14" s="9">
        <v>1.29475291934112</v>
      </c>
      <c r="Q14" s="10" t="s">
        <v>159</v>
      </c>
      <c r="R14" s="9">
        <v>3.0255522161137001</v>
      </c>
      <c r="S14" s="10" t="s">
        <v>401</v>
      </c>
    </row>
    <row r="15" spans="1:19" x14ac:dyDescent="0.2">
      <c r="A15" s="12" t="s">
        <v>181</v>
      </c>
      <c r="B15" s="9">
        <v>1.96489057304153</v>
      </c>
      <c r="C15" s="10" t="s">
        <v>180</v>
      </c>
      <c r="D15" s="9">
        <v>3.4426421831165501</v>
      </c>
      <c r="E15" s="10" t="s">
        <v>314</v>
      </c>
      <c r="F15" s="9">
        <v>4.6631606488749302</v>
      </c>
      <c r="G15" s="10" t="s">
        <v>180</v>
      </c>
      <c r="H15" s="9">
        <v>2.8725771287535999</v>
      </c>
      <c r="I15" s="10" t="s">
        <v>180</v>
      </c>
      <c r="J15" s="9">
        <v>2.6499383415125202</v>
      </c>
      <c r="K15" s="10" t="s">
        <v>180</v>
      </c>
      <c r="L15" s="9">
        <v>2.48220346358019</v>
      </c>
      <c r="M15" s="10" t="s">
        <v>159</v>
      </c>
      <c r="N15" s="9">
        <v>3.1594960793786502</v>
      </c>
      <c r="O15" s="10" t="s">
        <v>180</v>
      </c>
      <c r="P15" s="9">
        <v>1.29239460101807</v>
      </c>
      <c r="Q15" s="10" t="s">
        <v>159</v>
      </c>
      <c r="R15" s="9">
        <v>2.9529738178976199</v>
      </c>
      <c r="S15" s="10" t="s">
        <v>401</v>
      </c>
    </row>
    <row r="16" spans="1:19" x14ac:dyDescent="0.2">
      <c r="A16" s="12" t="s">
        <v>182</v>
      </c>
      <c r="B16" s="9">
        <v>1.7910036101083</v>
      </c>
      <c r="C16" s="10" t="s">
        <v>180</v>
      </c>
      <c r="D16" s="9">
        <v>3.3886311029768001</v>
      </c>
      <c r="E16" s="10" t="s">
        <v>314</v>
      </c>
      <c r="F16" s="9">
        <v>4.1751839362354399</v>
      </c>
      <c r="G16" s="10" t="s">
        <v>180</v>
      </c>
      <c r="H16" s="9">
        <v>2.7408653269207699</v>
      </c>
      <c r="I16" s="10" t="s">
        <v>180</v>
      </c>
      <c r="J16" s="9">
        <v>2.6067958371301101</v>
      </c>
      <c r="K16" s="10" t="s">
        <v>180</v>
      </c>
      <c r="L16" s="9">
        <v>2.4135878356518901</v>
      </c>
      <c r="M16" s="10" t="s">
        <v>159</v>
      </c>
      <c r="N16" s="9">
        <v>2.9969543814950499</v>
      </c>
      <c r="O16" s="10" t="s">
        <v>180</v>
      </c>
      <c r="P16" s="9">
        <v>1.3020644861980999</v>
      </c>
      <c r="Q16" s="10" t="s">
        <v>159</v>
      </c>
      <c r="R16" s="9">
        <v>2.8575810051241199</v>
      </c>
      <c r="S16" s="10" t="s">
        <v>401</v>
      </c>
    </row>
    <row r="17" spans="1:19" x14ac:dyDescent="0.2">
      <c r="A17" s="12" t="s">
        <v>183</v>
      </c>
      <c r="B17" s="9">
        <v>1.7166800374381599</v>
      </c>
      <c r="C17" s="10" t="s">
        <v>180</v>
      </c>
      <c r="D17" s="9">
        <v>3.3832440391374599</v>
      </c>
      <c r="E17" s="10" t="s">
        <v>314</v>
      </c>
      <c r="F17" s="9">
        <v>4.46964907614782</v>
      </c>
      <c r="G17" s="10" t="s">
        <v>180</v>
      </c>
      <c r="H17" s="9">
        <v>2.6163586565313599</v>
      </c>
      <c r="I17" s="10" t="s">
        <v>180</v>
      </c>
      <c r="J17" s="9">
        <v>2.51645352035204</v>
      </c>
      <c r="K17" s="10" t="s">
        <v>180</v>
      </c>
      <c r="L17" s="9">
        <v>2.3423939962476501</v>
      </c>
      <c r="M17" s="10" t="s">
        <v>159</v>
      </c>
      <c r="N17" s="9">
        <v>2.9980120508786099</v>
      </c>
      <c r="O17" s="10" t="s">
        <v>180</v>
      </c>
      <c r="P17" s="9">
        <v>1.30702824269387</v>
      </c>
      <c r="Q17" s="10" t="s">
        <v>159</v>
      </c>
      <c r="R17" s="9">
        <v>2.81723415168742</v>
      </c>
      <c r="S17" s="10" t="s">
        <v>401</v>
      </c>
    </row>
    <row r="18" spans="1:19" x14ac:dyDescent="0.2">
      <c r="A18" s="12" t="s">
        <v>184</v>
      </c>
      <c r="B18" s="9">
        <v>1.53579367516119</v>
      </c>
      <c r="C18" s="10" t="s">
        <v>180</v>
      </c>
      <c r="D18" s="9">
        <v>3.23171367050971</v>
      </c>
      <c r="E18" s="10" t="s">
        <v>314</v>
      </c>
      <c r="F18" s="9">
        <v>5.0883670178176601</v>
      </c>
      <c r="G18" s="10" t="s">
        <v>180</v>
      </c>
      <c r="H18" s="9">
        <v>2.2746426043608299</v>
      </c>
      <c r="I18" s="10" t="s">
        <v>180</v>
      </c>
      <c r="J18" s="9">
        <v>2.4376994371323399</v>
      </c>
      <c r="K18" s="10" t="s">
        <v>180</v>
      </c>
      <c r="L18" s="9">
        <v>2.3085131810193298</v>
      </c>
      <c r="M18" s="10" t="s">
        <v>159</v>
      </c>
      <c r="N18" s="9">
        <v>2.8499186536597199</v>
      </c>
      <c r="O18" s="10" t="s">
        <v>180</v>
      </c>
      <c r="P18" s="9">
        <v>1.3731473396998599</v>
      </c>
      <c r="Q18" s="10" t="s">
        <v>159</v>
      </c>
      <c r="R18" s="9">
        <v>2.6617888311043201</v>
      </c>
      <c r="S18" s="10" t="s">
        <v>401</v>
      </c>
    </row>
    <row r="19" spans="1:19" x14ac:dyDescent="0.2">
      <c r="A19" s="12" t="s">
        <v>185</v>
      </c>
      <c r="B19" s="9">
        <v>1.32080918593945</v>
      </c>
      <c r="C19" s="10" t="s">
        <v>180</v>
      </c>
      <c r="D19" s="9">
        <v>2.79881232726619</v>
      </c>
      <c r="E19" s="10" t="s">
        <v>159</v>
      </c>
      <c r="F19" s="9">
        <v>5.2030444245869001</v>
      </c>
      <c r="G19" s="10" t="s">
        <v>180</v>
      </c>
      <c r="H19" s="9">
        <v>2.2133822738292199</v>
      </c>
      <c r="I19" s="10" t="s">
        <v>180</v>
      </c>
      <c r="J19" s="9">
        <v>2.1647711430086201</v>
      </c>
      <c r="K19" s="10" t="s">
        <v>180</v>
      </c>
      <c r="L19" s="9">
        <v>2.3484145702306098</v>
      </c>
      <c r="M19" s="10" t="s">
        <v>159</v>
      </c>
      <c r="N19" s="9">
        <v>2.6897182875352499</v>
      </c>
      <c r="O19" s="10" t="s">
        <v>180</v>
      </c>
      <c r="P19" s="9">
        <v>1.24355463764416</v>
      </c>
      <c r="Q19" s="10" t="s">
        <v>159</v>
      </c>
      <c r="R19" s="9">
        <v>2.4190335248163999</v>
      </c>
      <c r="S19" s="10" t="s">
        <v>180</v>
      </c>
    </row>
    <row r="20" spans="1:19" x14ac:dyDescent="0.2">
      <c r="A20" s="12" t="s">
        <v>187</v>
      </c>
      <c r="B20" s="9">
        <v>1.2022759812392001</v>
      </c>
      <c r="C20" s="10" t="s">
        <v>180</v>
      </c>
      <c r="D20" s="9">
        <v>2.6890709087832101</v>
      </c>
      <c r="E20" s="10" t="s">
        <v>159</v>
      </c>
      <c r="F20" s="9">
        <v>5.0825605471257402</v>
      </c>
      <c r="G20" s="10" t="s">
        <v>180</v>
      </c>
      <c r="H20" s="9">
        <v>2.0750369175404901</v>
      </c>
      <c r="I20" s="10" t="s">
        <v>180</v>
      </c>
      <c r="J20" s="9">
        <v>1.98222253304427</v>
      </c>
      <c r="K20" s="10" t="s">
        <v>180</v>
      </c>
      <c r="L20" s="9">
        <v>2.3091396908719699</v>
      </c>
      <c r="M20" s="10" t="s">
        <v>159</v>
      </c>
      <c r="N20" s="9">
        <v>2.61700356368668</v>
      </c>
      <c r="O20" s="10" t="s">
        <v>180</v>
      </c>
      <c r="P20" s="9">
        <v>1.21313275231079</v>
      </c>
      <c r="Q20" s="10" t="s">
        <v>159</v>
      </c>
      <c r="R20" s="9">
        <v>2.3144711126445698</v>
      </c>
      <c r="S20" s="10" t="s">
        <v>180</v>
      </c>
    </row>
    <row r="21" spans="1:19" x14ac:dyDescent="0.2">
      <c r="A21" s="12" t="s">
        <v>188</v>
      </c>
      <c r="B21" s="9">
        <v>1.0960847992783</v>
      </c>
      <c r="C21" s="10" t="s">
        <v>180</v>
      </c>
      <c r="D21" s="9">
        <v>2.3924551572320301</v>
      </c>
      <c r="E21" s="10" t="s">
        <v>180</v>
      </c>
      <c r="F21" s="9">
        <v>5.1368625425652699</v>
      </c>
      <c r="G21" s="10" t="s">
        <v>180</v>
      </c>
      <c r="H21" s="9">
        <v>1.9268628273506301</v>
      </c>
      <c r="I21" s="10" t="s">
        <v>180</v>
      </c>
      <c r="J21" s="9">
        <v>1.94134603930911</v>
      </c>
      <c r="K21" s="10" t="s">
        <v>180</v>
      </c>
      <c r="L21" s="9">
        <v>2.1933928264973401</v>
      </c>
      <c r="M21" s="10" t="s">
        <v>159</v>
      </c>
      <c r="N21" s="9">
        <v>2.54424199898838</v>
      </c>
      <c r="O21" s="10" t="s">
        <v>180</v>
      </c>
      <c r="P21" s="9">
        <v>1.14653313565903</v>
      </c>
      <c r="Q21" s="10" t="s">
        <v>159</v>
      </c>
      <c r="R21" s="9">
        <v>2.1581270825879599</v>
      </c>
      <c r="S21" s="10" t="s">
        <v>180</v>
      </c>
    </row>
    <row r="22" spans="1:19" x14ac:dyDescent="0.2">
      <c r="A22" s="12" t="s">
        <v>189</v>
      </c>
      <c r="B22" s="9">
        <v>1.0106141797196999</v>
      </c>
      <c r="C22" s="10" t="s">
        <v>180</v>
      </c>
      <c r="D22" s="9">
        <v>2.47893483834449</v>
      </c>
      <c r="E22" s="10" t="s">
        <v>159</v>
      </c>
      <c r="F22" s="9">
        <v>5.0083650272264197</v>
      </c>
      <c r="G22" s="10" t="s">
        <v>180</v>
      </c>
      <c r="H22" s="9">
        <v>1.86860389884385</v>
      </c>
      <c r="I22" s="10" t="s">
        <v>180</v>
      </c>
      <c r="J22" s="9">
        <v>1.8139526042326699</v>
      </c>
      <c r="K22" s="10" t="s">
        <v>180</v>
      </c>
      <c r="L22" s="9">
        <v>2.0969224193203702</v>
      </c>
      <c r="M22" s="10" t="s">
        <v>159</v>
      </c>
      <c r="N22" s="9">
        <v>2.39171065502667</v>
      </c>
      <c r="O22" s="10" t="s">
        <v>180</v>
      </c>
      <c r="P22" s="9">
        <v>1.03080462206168</v>
      </c>
      <c r="Q22" s="10" t="s">
        <v>159</v>
      </c>
      <c r="R22" s="9">
        <v>2.1091607778786501</v>
      </c>
      <c r="S22" s="10" t="s">
        <v>180</v>
      </c>
    </row>
    <row r="23" spans="1:19" x14ac:dyDescent="0.2">
      <c r="A23" s="12" t="s">
        <v>190</v>
      </c>
      <c r="B23" s="9">
        <v>0.94408236552567204</v>
      </c>
      <c r="C23" s="10" t="s">
        <v>180</v>
      </c>
      <c r="D23" s="9">
        <v>2.4923565313431699</v>
      </c>
      <c r="E23" s="10" t="s">
        <v>159</v>
      </c>
      <c r="F23" s="9">
        <v>5.7052676630434798</v>
      </c>
      <c r="G23" s="10" t="s">
        <v>180</v>
      </c>
      <c r="H23" s="9">
        <v>1.84098881377288</v>
      </c>
      <c r="I23" s="10" t="s">
        <v>180</v>
      </c>
      <c r="J23" s="9">
        <v>1.8009997988021</v>
      </c>
      <c r="K23" s="10" t="s">
        <v>180</v>
      </c>
      <c r="L23" s="9">
        <v>1.95772092549179</v>
      </c>
      <c r="M23" s="10" t="s">
        <v>159</v>
      </c>
      <c r="N23" s="9">
        <v>2.4297500478196499</v>
      </c>
      <c r="O23" s="10" t="s">
        <v>180</v>
      </c>
      <c r="P23" s="9">
        <v>1.0770805792917899</v>
      </c>
      <c r="Q23" s="10" t="s">
        <v>159</v>
      </c>
      <c r="R23" s="9">
        <v>2.1152301936144</v>
      </c>
      <c r="S23" s="10" t="s">
        <v>180</v>
      </c>
    </row>
    <row r="24" spans="1:19" x14ac:dyDescent="0.2">
      <c r="A24" s="12" t="s">
        <v>191</v>
      </c>
      <c r="B24" s="9">
        <v>0.86129910540645704</v>
      </c>
      <c r="C24" s="10" t="s">
        <v>180</v>
      </c>
      <c r="D24" s="9">
        <v>2.5208766437069499</v>
      </c>
      <c r="E24" s="10" t="s">
        <v>159</v>
      </c>
      <c r="F24" s="9">
        <v>6.1483361246348602</v>
      </c>
      <c r="G24" s="10" t="s">
        <v>180</v>
      </c>
      <c r="H24" s="9">
        <v>1.8411142574636701</v>
      </c>
      <c r="I24" s="10" t="s">
        <v>180</v>
      </c>
      <c r="J24" s="9">
        <v>1.7198205311185699</v>
      </c>
      <c r="K24" s="10" t="s">
        <v>180</v>
      </c>
      <c r="L24" s="9">
        <v>1.63181355068772</v>
      </c>
      <c r="M24" s="10" t="s">
        <v>159</v>
      </c>
      <c r="N24" s="9">
        <v>2.3296794172809299</v>
      </c>
      <c r="O24" s="10" t="s">
        <v>180</v>
      </c>
      <c r="P24" s="9">
        <v>1.0166995699615899</v>
      </c>
      <c r="Q24" s="10" t="s">
        <v>159</v>
      </c>
      <c r="R24" s="9">
        <v>2.0802848155702698</v>
      </c>
      <c r="S24" s="10" t="s">
        <v>180</v>
      </c>
    </row>
    <row r="25" spans="1:19" x14ac:dyDescent="0.2">
      <c r="A25" s="12" t="s">
        <v>192</v>
      </c>
      <c r="B25" s="9">
        <v>0.81917640473025</v>
      </c>
      <c r="C25" s="10" t="s">
        <v>180</v>
      </c>
      <c r="D25" s="9">
        <v>2.46126596553558</v>
      </c>
      <c r="E25" s="10" t="s">
        <v>159</v>
      </c>
      <c r="F25" s="9">
        <v>6.3485201337747403</v>
      </c>
      <c r="G25" s="10" t="s">
        <v>180</v>
      </c>
      <c r="H25" s="9">
        <v>1.7368641775563201</v>
      </c>
      <c r="I25" s="10" t="s">
        <v>180</v>
      </c>
      <c r="J25" s="9">
        <v>1.6774560300363699</v>
      </c>
      <c r="K25" s="10" t="s">
        <v>180</v>
      </c>
      <c r="L25" s="9">
        <v>1.51058106067845</v>
      </c>
      <c r="M25" s="10" t="s">
        <v>159</v>
      </c>
      <c r="N25" s="9">
        <v>2.2049793710819801</v>
      </c>
      <c r="O25" s="10" t="s">
        <v>180</v>
      </c>
      <c r="P25" s="9">
        <v>1.07613802237238</v>
      </c>
      <c r="Q25" s="10" t="s">
        <v>159</v>
      </c>
      <c r="R25" s="9">
        <v>2.01958960491798</v>
      </c>
      <c r="S25" s="10" t="s">
        <v>180</v>
      </c>
    </row>
    <row r="26" spans="1:19" x14ac:dyDescent="0.2">
      <c r="A26" s="12" t="s">
        <v>193</v>
      </c>
      <c r="B26" s="9">
        <v>0.74986154096758395</v>
      </c>
      <c r="C26" s="10" t="s">
        <v>180</v>
      </c>
      <c r="D26" s="9">
        <v>2.5193738506441998</v>
      </c>
      <c r="E26" s="10" t="s">
        <v>159</v>
      </c>
      <c r="F26" s="9">
        <v>7.5920316689158804</v>
      </c>
      <c r="G26" s="10" t="s">
        <v>180</v>
      </c>
      <c r="H26" s="9">
        <v>1.7998202484800401</v>
      </c>
      <c r="I26" s="10" t="s">
        <v>180</v>
      </c>
      <c r="J26" s="9">
        <v>1.60061798137622</v>
      </c>
      <c r="K26" s="10" t="s">
        <v>180</v>
      </c>
      <c r="L26" s="9">
        <v>1.49538132985172</v>
      </c>
      <c r="M26" s="10" t="s">
        <v>159</v>
      </c>
      <c r="N26" s="9">
        <v>2.2571031011270302</v>
      </c>
      <c r="O26" s="10" t="s">
        <v>180</v>
      </c>
      <c r="P26" s="9">
        <v>1.0966548928536699</v>
      </c>
      <c r="Q26" s="10" t="s">
        <v>159</v>
      </c>
      <c r="R26" s="9">
        <v>2.07993796673391</v>
      </c>
      <c r="S26" s="10" t="s">
        <v>180</v>
      </c>
    </row>
    <row r="27" spans="1:19" x14ac:dyDescent="0.2">
      <c r="A27" s="12" t="s">
        <v>195</v>
      </c>
      <c r="B27" s="9">
        <v>0.71569158763394503</v>
      </c>
      <c r="C27" s="10" t="s">
        <v>180</v>
      </c>
      <c r="D27" s="9">
        <v>2.5610617625897301</v>
      </c>
      <c r="E27" s="10" t="s">
        <v>180</v>
      </c>
      <c r="F27" s="9">
        <v>8.9641122436372598</v>
      </c>
      <c r="G27" s="10" t="s">
        <v>180</v>
      </c>
      <c r="H27" s="9">
        <v>1.82485372254122</v>
      </c>
      <c r="I27" s="10" t="s">
        <v>180</v>
      </c>
      <c r="J27" s="9">
        <v>1.6249602255282301</v>
      </c>
      <c r="K27" s="10" t="s">
        <v>180</v>
      </c>
      <c r="L27" s="9">
        <v>1.47945705869023</v>
      </c>
      <c r="M27" s="10" t="s">
        <v>159</v>
      </c>
      <c r="N27" s="9">
        <v>2.2089326820483302</v>
      </c>
      <c r="O27" s="10" t="s">
        <v>180</v>
      </c>
      <c r="P27" s="9">
        <v>1.06292338879973</v>
      </c>
      <c r="Q27" s="10" t="s">
        <v>159</v>
      </c>
      <c r="R27" s="9">
        <v>2.1105958465337999</v>
      </c>
      <c r="S27" s="10" t="s">
        <v>180</v>
      </c>
    </row>
    <row r="28" spans="1:19" x14ac:dyDescent="0.2">
      <c r="A28" s="12" t="s">
        <v>196</v>
      </c>
      <c r="B28" s="9">
        <v>0.71641826145750698</v>
      </c>
      <c r="C28" s="10" t="s">
        <v>180</v>
      </c>
      <c r="D28" s="9">
        <v>2.4757653995506401</v>
      </c>
      <c r="E28" s="10" t="s">
        <v>180</v>
      </c>
      <c r="F28" s="9">
        <v>11.033198411943101</v>
      </c>
      <c r="G28" s="10" t="s">
        <v>180</v>
      </c>
      <c r="H28" s="9">
        <v>1.7703242979164</v>
      </c>
      <c r="I28" s="10" t="s">
        <v>180</v>
      </c>
      <c r="J28" s="9">
        <v>1.46498809772899</v>
      </c>
      <c r="K28" s="10" t="s">
        <v>180</v>
      </c>
      <c r="L28" s="9">
        <v>1.37842411173558</v>
      </c>
      <c r="M28" s="10" t="s">
        <v>159</v>
      </c>
      <c r="N28" s="9">
        <v>1.9935188459139499</v>
      </c>
      <c r="O28" s="10" t="s">
        <v>180</v>
      </c>
      <c r="P28" s="9">
        <v>0.99144983584829505</v>
      </c>
      <c r="Q28" s="10" t="s">
        <v>159</v>
      </c>
      <c r="R28" s="9">
        <v>2.04217748167369</v>
      </c>
      <c r="S28" s="10" t="s">
        <v>180</v>
      </c>
    </row>
    <row r="29" spans="1:19" x14ac:dyDescent="0.2">
      <c r="A29" s="12" t="s">
        <v>198</v>
      </c>
      <c r="B29" s="9">
        <v>0.67983751225661904</v>
      </c>
      <c r="C29" s="10" t="s">
        <v>180</v>
      </c>
      <c r="D29" s="9">
        <v>2.4704657850783001</v>
      </c>
      <c r="E29" s="10" t="s">
        <v>180</v>
      </c>
      <c r="F29" s="9">
        <v>13.0809053069719</v>
      </c>
      <c r="G29" s="10" t="s">
        <v>180</v>
      </c>
      <c r="H29" s="9">
        <v>1.7807196003880701</v>
      </c>
      <c r="I29" s="10" t="s">
        <v>180</v>
      </c>
      <c r="J29" s="9">
        <v>1.6130223709243601</v>
      </c>
      <c r="K29" s="10" t="s">
        <v>159</v>
      </c>
      <c r="L29" s="9">
        <v>1.30087023715398</v>
      </c>
      <c r="M29" s="10" t="s">
        <v>159</v>
      </c>
      <c r="N29" s="9">
        <v>2.03660187070159</v>
      </c>
      <c r="O29" s="10" t="s">
        <v>180</v>
      </c>
      <c r="P29" s="9">
        <v>0.94688830943068203</v>
      </c>
      <c r="Q29" s="10" t="s">
        <v>159</v>
      </c>
      <c r="R29" s="9">
        <v>2.0841383906700699</v>
      </c>
      <c r="S29" s="10" t="s">
        <v>180</v>
      </c>
    </row>
    <row r="30" spans="1:19" x14ac:dyDescent="0.2">
      <c r="A30" s="12" t="s">
        <v>199</v>
      </c>
      <c r="B30" s="9">
        <v>0.67635620609524805</v>
      </c>
      <c r="C30" s="10" t="s">
        <v>180</v>
      </c>
      <c r="D30" s="9">
        <v>2.39532257405516</v>
      </c>
      <c r="E30" s="10" t="s">
        <v>180</v>
      </c>
      <c r="F30" s="9">
        <v>14.6413349663197</v>
      </c>
      <c r="G30" s="10" t="s">
        <v>180</v>
      </c>
      <c r="H30" s="9">
        <v>1.82934011487821</v>
      </c>
      <c r="I30" s="10" t="s">
        <v>180</v>
      </c>
      <c r="J30" s="9">
        <v>1.5678108248492599</v>
      </c>
      <c r="K30" s="10" t="s">
        <v>159</v>
      </c>
      <c r="L30" s="9">
        <v>1.25278087928661</v>
      </c>
      <c r="M30" s="10" t="s">
        <v>159</v>
      </c>
      <c r="N30" s="9">
        <v>1.9298136964678301</v>
      </c>
      <c r="O30" s="10" t="s">
        <v>180</v>
      </c>
      <c r="P30" s="9">
        <v>0.94910564299258104</v>
      </c>
      <c r="Q30" s="10" t="s">
        <v>159</v>
      </c>
      <c r="R30" s="9">
        <v>2.04983508184307</v>
      </c>
      <c r="S30" s="10" t="s">
        <v>180</v>
      </c>
    </row>
    <row r="31" spans="1:19" x14ac:dyDescent="0.2">
      <c r="A31" s="12" t="s">
        <v>200</v>
      </c>
      <c r="B31" s="9">
        <v>0.68937339140764198</v>
      </c>
      <c r="C31" s="10" t="s">
        <v>159</v>
      </c>
      <c r="D31" s="9">
        <v>2.19192499376169</v>
      </c>
      <c r="E31" s="10" t="s">
        <v>159</v>
      </c>
      <c r="F31" s="9">
        <v>1.55093146018524</v>
      </c>
      <c r="G31" s="10" t="s">
        <v>159</v>
      </c>
      <c r="H31" s="9">
        <v>1.55121716714411</v>
      </c>
      <c r="I31" s="10" t="s">
        <v>180</v>
      </c>
      <c r="J31" s="9">
        <v>1.2533035202243099</v>
      </c>
      <c r="K31" s="10" t="s">
        <v>159</v>
      </c>
      <c r="L31" s="9">
        <v>0.97485652869273798</v>
      </c>
      <c r="M31" s="10" t="s">
        <v>159</v>
      </c>
      <c r="N31" s="9">
        <v>1.4230381011372399</v>
      </c>
      <c r="O31" s="10" t="s">
        <v>180</v>
      </c>
      <c r="P31" s="9">
        <v>0.94894905028856402</v>
      </c>
      <c r="Q31" s="10" t="s">
        <v>159</v>
      </c>
      <c r="R31" s="9">
        <v>1.6089759861302599</v>
      </c>
      <c r="S31" s="10" t="s">
        <v>180</v>
      </c>
    </row>
    <row r="32" spans="1:19" x14ac:dyDescent="0.2">
      <c r="A32" s="15" t="s">
        <v>201</v>
      </c>
      <c r="B32" s="13">
        <v>0.875771561601001</v>
      </c>
      <c r="C32" s="14" t="s">
        <v>159</v>
      </c>
      <c r="D32" s="13">
        <v>2.4038346181603099</v>
      </c>
      <c r="E32" s="14" t="s">
        <v>159</v>
      </c>
      <c r="F32" s="13">
        <v>2.3264651190247001</v>
      </c>
      <c r="G32" s="14" t="s">
        <v>159</v>
      </c>
      <c r="H32" s="13">
        <v>1.99932846304543</v>
      </c>
      <c r="I32" s="14" t="s">
        <v>180</v>
      </c>
      <c r="J32" s="13">
        <v>1.64739327955713</v>
      </c>
      <c r="K32" s="14" t="s">
        <v>159</v>
      </c>
      <c r="L32" s="13">
        <v>1.4073470692277801</v>
      </c>
      <c r="M32" s="14" t="s">
        <v>159</v>
      </c>
      <c r="N32" s="13">
        <v>1.02081834155895</v>
      </c>
      <c r="O32" s="14" t="s">
        <v>180</v>
      </c>
      <c r="P32" s="13">
        <v>1.13045022324588</v>
      </c>
      <c r="Q32" s="14" t="s">
        <v>159</v>
      </c>
      <c r="R32" s="13">
        <v>1.73268429767563</v>
      </c>
      <c r="S32" s="14" t="s">
        <v>180</v>
      </c>
    </row>
    <row r="34" spans="1:2" x14ac:dyDescent="0.2">
      <c r="A34" s="16" t="s">
        <v>202</v>
      </c>
      <c r="B34" s="16" t="s">
        <v>215</v>
      </c>
    </row>
    <row r="37" spans="1:2" x14ac:dyDescent="0.2">
      <c r="B37" s="16" t="s">
        <v>318</v>
      </c>
    </row>
    <row r="38" spans="1:2" x14ac:dyDescent="0.2">
      <c r="B38" s="16" t="s">
        <v>208</v>
      </c>
    </row>
    <row r="41" spans="1:2" x14ac:dyDescent="0.2">
      <c r="A41" s="17" t="str">
        <f>HYPERLINK("#'TOTAL 8'!A2", "&lt;&lt;&lt; Previous table")</f>
        <v>&lt;&lt;&lt; Previous table</v>
      </c>
    </row>
    <row r="42" spans="1:2" x14ac:dyDescent="0.2">
      <c r="A42" s="17" t="str">
        <f>HYPERLINK("#'TOTAL 11'!A2", "&gt;&gt;&gt; Next table")</f>
        <v>&gt;&gt;&gt; Next table</v>
      </c>
    </row>
  </sheetData>
  <mergeCells count="12">
    <mergeCell ref="A2:S2"/>
    <mergeCell ref="A3:S3"/>
    <mergeCell ref="A6:S6"/>
    <mergeCell ref="B5:C5"/>
    <mergeCell ref="D5:E5"/>
    <mergeCell ref="F5:G5"/>
    <mergeCell ref="H5:I5"/>
    <mergeCell ref="J5:K5"/>
    <mergeCell ref="L5:M5"/>
    <mergeCell ref="N5:O5"/>
    <mergeCell ref="P5:Q5"/>
    <mergeCell ref="R5:S5"/>
  </mergeCells>
  <pageMargins left="0.7" right="0.7" top="0.75" bottom="0.75" header="0.3" footer="0.3"/>
  <pageSetup paperSize="9" orientation="portrait" horizontalDpi="300" verticalDpi="300"/>
</worksheet>
</file>

<file path=xl/worksheets/sheet1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300-000000000000}">
  <dimension ref="A1:S42"/>
  <sheetViews>
    <sheetView workbookViewId="0"/>
  </sheetViews>
  <sheetFormatPr defaultColWidth="11.42578125" defaultRowHeight="12.75" x14ac:dyDescent="0.2"/>
  <cols>
    <col min="1" max="2" width="12.7109375" customWidth="1"/>
    <col min="3" max="3" width="4.42578125" customWidth="1"/>
    <col min="4" max="4" width="12.7109375" customWidth="1"/>
    <col min="5" max="5" width="4.42578125" customWidth="1"/>
    <col min="6" max="6" width="12.7109375" customWidth="1"/>
    <col min="7" max="7" width="4.42578125" customWidth="1"/>
    <col min="8" max="8" width="12.7109375" customWidth="1"/>
    <col min="9" max="9" width="4.42578125" customWidth="1"/>
    <col min="10" max="10" width="12.7109375" customWidth="1"/>
    <col min="11" max="11" width="4.42578125" customWidth="1"/>
    <col min="12" max="12" width="12.7109375" customWidth="1"/>
    <col min="13" max="13" width="4.42578125" customWidth="1"/>
    <col min="14" max="14" width="12.7109375" customWidth="1"/>
    <col min="15" max="15" width="4.42578125" customWidth="1"/>
    <col min="16" max="16" width="12.7109375" customWidth="1"/>
    <col min="17" max="17" width="4.42578125" customWidth="1"/>
    <col min="18" max="18" width="12.7109375" customWidth="1"/>
    <col min="19" max="19" width="4.42578125" customWidth="1"/>
  </cols>
  <sheetData>
    <row r="1" spans="1:19" x14ac:dyDescent="0.2">
      <c r="A1" s="8" t="str">
        <f>HYPERLINK("#'INDEX'!B135", "Link to index")</f>
        <v>Link to index</v>
      </c>
    </row>
    <row r="2" spans="1:19" ht="15.75" customHeight="1" x14ac:dyDescent="0.2">
      <c r="A2" s="25" t="s">
        <v>469</v>
      </c>
      <c r="B2" s="24"/>
      <c r="C2" s="24"/>
      <c r="D2" s="24"/>
      <c r="E2" s="24"/>
      <c r="F2" s="24"/>
      <c r="G2" s="24"/>
      <c r="H2" s="24"/>
      <c r="I2" s="24"/>
      <c r="J2" s="24"/>
      <c r="K2" s="24"/>
      <c r="L2" s="24"/>
      <c r="M2" s="24"/>
      <c r="N2" s="24"/>
      <c r="O2" s="24"/>
      <c r="P2" s="24"/>
      <c r="Q2" s="24"/>
      <c r="R2" s="24"/>
      <c r="S2" s="24"/>
    </row>
    <row r="3" spans="1:19" ht="15.75" customHeight="1" x14ac:dyDescent="0.2">
      <c r="A3" s="25" t="s">
        <v>153</v>
      </c>
      <c r="B3" s="24"/>
      <c r="C3" s="24"/>
      <c r="D3" s="24"/>
      <c r="E3" s="24"/>
      <c r="F3" s="24"/>
      <c r="G3" s="24"/>
      <c r="H3" s="24"/>
      <c r="I3" s="24"/>
      <c r="J3" s="24"/>
      <c r="K3" s="24"/>
      <c r="L3" s="24"/>
      <c r="M3" s="24"/>
      <c r="N3" s="24"/>
      <c r="O3" s="24"/>
      <c r="P3" s="24"/>
      <c r="Q3" s="24"/>
      <c r="R3" s="24"/>
      <c r="S3" s="24"/>
    </row>
    <row r="4" spans="1:19" ht="15.75" customHeight="1" x14ac:dyDescent="0.2"/>
    <row r="5" spans="1:19" ht="55.5" customHeight="1" x14ac:dyDescent="0.2">
      <c r="A5" s="11" t="s">
        <v>159</v>
      </c>
      <c r="B5" s="27" t="s">
        <v>160</v>
      </c>
      <c r="C5" s="27" t="s">
        <v>159</v>
      </c>
      <c r="D5" s="27" t="s">
        <v>161</v>
      </c>
      <c r="E5" s="27" t="s">
        <v>159</v>
      </c>
      <c r="F5" s="27" t="s">
        <v>162</v>
      </c>
      <c r="G5" s="27" t="s">
        <v>159</v>
      </c>
      <c r="H5" s="27" t="s">
        <v>163</v>
      </c>
      <c r="I5" s="27" t="s">
        <v>159</v>
      </c>
      <c r="J5" s="27" t="s">
        <v>164</v>
      </c>
      <c r="K5" s="27" t="s">
        <v>159</v>
      </c>
      <c r="L5" s="27" t="s">
        <v>165</v>
      </c>
      <c r="M5" s="27" t="s">
        <v>159</v>
      </c>
      <c r="N5" s="27" t="s">
        <v>166</v>
      </c>
      <c r="O5" s="27" t="s">
        <v>159</v>
      </c>
      <c r="P5" s="27" t="s">
        <v>167</v>
      </c>
      <c r="Q5" s="27" t="s">
        <v>159</v>
      </c>
      <c r="R5" s="27" t="s">
        <v>168</v>
      </c>
      <c r="S5" s="27" t="s">
        <v>159</v>
      </c>
    </row>
    <row r="6" spans="1:19" x14ac:dyDescent="0.2">
      <c r="A6" s="26" t="s">
        <v>169</v>
      </c>
      <c r="B6" s="26"/>
      <c r="C6" s="26"/>
      <c r="D6" s="26"/>
      <c r="E6" s="26"/>
      <c r="F6" s="26"/>
      <c r="G6" s="26"/>
      <c r="H6" s="26"/>
      <c r="I6" s="26"/>
      <c r="J6" s="26"/>
      <c r="K6" s="26"/>
      <c r="L6" s="26"/>
      <c r="M6" s="26"/>
      <c r="N6" s="26"/>
      <c r="O6" s="26"/>
      <c r="P6" s="26"/>
      <c r="Q6" s="26"/>
      <c r="R6" s="26"/>
      <c r="S6" s="26"/>
    </row>
    <row r="7" spans="1:19" x14ac:dyDescent="0.2">
      <c r="A7" s="12" t="s">
        <v>170</v>
      </c>
      <c r="B7" s="9">
        <v>40.642000000000003</v>
      </c>
      <c r="C7" s="10" t="s">
        <v>180</v>
      </c>
      <c r="D7" s="9">
        <v>659.06700000000001</v>
      </c>
      <c r="E7" s="10" t="s">
        <v>180</v>
      </c>
      <c r="F7" s="9">
        <v>20.242999999999999</v>
      </c>
      <c r="G7" s="10" t="s">
        <v>180</v>
      </c>
      <c r="H7" s="9">
        <v>325.84100000000001</v>
      </c>
      <c r="I7" s="10" t="s">
        <v>180</v>
      </c>
      <c r="J7" s="9">
        <v>150.36799999999999</v>
      </c>
      <c r="K7" s="10" t="s">
        <v>180</v>
      </c>
      <c r="L7" s="9">
        <v>52.104999999999997</v>
      </c>
      <c r="M7" s="10" t="s">
        <v>159</v>
      </c>
      <c r="N7" s="9">
        <v>537.45399999999995</v>
      </c>
      <c r="O7" s="10" t="s">
        <v>180</v>
      </c>
      <c r="P7" s="9">
        <v>229.298</v>
      </c>
      <c r="Q7" s="10" t="s">
        <v>159</v>
      </c>
      <c r="R7" s="9">
        <v>2015.018</v>
      </c>
      <c r="S7" s="10" t="s">
        <v>180</v>
      </c>
    </row>
    <row r="8" spans="1:19" x14ac:dyDescent="0.2">
      <c r="A8" s="12" t="s">
        <v>171</v>
      </c>
      <c r="B8" s="9">
        <v>34.817</v>
      </c>
      <c r="C8" s="10" t="s">
        <v>180</v>
      </c>
      <c r="D8" s="9">
        <v>688.07</v>
      </c>
      <c r="E8" s="10" t="s">
        <v>180</v>
      </c>
      <c r="F8" s="9">
        <v>24.809000000000001</v>
      </c>
      <c r="G8" s="10" t="s">
        <v>180</v>
      </c>
      <c r="H8" s="9">
        <v>344.36900000000003</v>
      </c>
      <c r="I8" s="10" t="s">
        <v>180</v>
      </c>
      <c r="J8" s="9">
        <v>176.05</v>
      </c>
      <c r="K8" s="10" t="s">
        <v>180</v>
      </c>
      <c r="L8" s="9">
        <v>60.512174000000002</v>
      </c>
      <c r="M8" s="10" t="s">
        <v>159</v>
      </c>
      <c r="N8" s="9">
        <v>528.23500000000001</v>
      </c>
      <c r="O8" s="10" t="s">
        <v>180</v>
      </c>
      <c r="P8" s="9">
        <v>205.12100000000001</v>
      </c>
      <c r="Q8" s="10" t="s">
        <v>159</v>
      </c>
      <c r="R8" s="9">
        <v>2061.983174</v>
      </c>
      <c r="S8" s="10" t="s">
        <v>180</v>
      </c>
    </row>
    <row r="9" spans="1:19" x14ac:dyDescent="0.2">
      <c r="A9" s="12" t="s">
        <v>172</v>
      </c>
      <c r="B9" s="9">
        <v>38.408000000000001</v>
      </c>
      <c r="C9" s="10" t="s">
        <v>180</v>
      </c>
      <c r="D9" s="9">
        <v>676.59</v>
      </c>
      <c r="E9" s="10" t="s">
        <v>180</v>
      </c>
      <c r="F9" s="9">
        <v>28.271999999999998</v>
      </c>
      <c r="G9" s="10" t="s">
        <v>180</v>
      </c>
      <c r="H9" s="9">
        <v>530.93927195000003</v>
      </c>
      <c r="I9" s="10" t="s">
        <v>180</v>
      </c>
      <c r="J9" s="9">
        <v>205.41800000000001</v>
      </c>
      <c r="K9" s="10" t="s">
        <v>180</v>
      </c>
      <c r="L9" s="9">
        <v>62.939326000000001</v>
      </c>
      <c r="M9" s="10" t="s">
        <v>159</v>
      </c>
      <c r="N9" s="9">
        <v>589.64200000000005</v>
      </c>
      <c r="O9" s="10" t="s">
        <v>180</v>
      </c>
      <c r="P9" s="9">
        <v>216.87700000000001</v>
      </c>
      <c r="Q9" s="10" t="s">
        <v>159</v>
      </c>
      <c r="R9" s="9">
        <v>2349.0855979500002</v>
      </c>
      <c r="S9" s="10" t="s">
        <v>180</v>
      </c>
    </row>
    <row r="10" spans="1:19" x14ac:dyDescent="0.2">
      <c r="A10" s="12" t="s">
        <v>173</v>
      </c>
      <c r="B10" s="9">
        <v>41.277999999999999</v>
      </c>
      <c r="C10" s="10" t="s">
        <v>180</v>
      </c>
      <c r="D10" s="9">
        <v>1443.5340000000001</v>
      </c>
      <c r="E10" s="10" t="s">
        <v>159</v>
      </c>
      <c r="F10" s="9">
        <v>31.239000000000001</v>
      </c>
      <c r="G10" s="10" t="s">
        <v>180</v>
      </c>
      <c r="H10" s="9">
        <v>616.61950522999996</v>
      </c>
      <c r="I10" s="10" t="s">
        <v>180</v>
      </c>
      <c r="J10" s="9">
        <v>235.87899999999999</v>
      </c>
      <c r="K10" s="10" t="s">
        <v>180</v>
      </c>
      <c r="L10" s="9">
        <v>67.282302000000001</v>
      </c>
      <c r="M10" s="10" t="s">
        <v>159</v>
      </c>
      <c r="N10" s="9">
        <v>585.11800000000005</v>
      </c>
      <c r="O10" s="10" t="s">
        <v>180</v>
      </c>
      <c r="P10" s="9">
        <v>208.97300000000001</v>
      </c>
      <c r="Q10" s="10" t="s">
        <v>159</v>
      </c>
      <c r="R10" s="9">
        <v>3229.9228072300002</v>
      </c>
      <c r="S10" s="10" t="s">
        <v>180</v>
      </c>
    </row>
    <row r="11" spans="1:19" x14ac:dyDescent="0.2">
      <c r="A11" s="12" t="s">
        <v>174</v>
      </c>
      <c r="B11" s="9">
        <v>48.436</v>
      </c>
      <c r="C11" s="10" t="s">
        <v>180</v>
      </c>
      <c r="D11" s="9">
        <v>1544.42</v>
      </c>
      <c r="E11" s="10" t="s">
        <v>159</v>
      </c>
      <c r="F11" s="9">
        <v>37.198999999999998</v>
      </c>
      <c r="G11" s="10" t="s">
        <v>180</v>
      </c>
      <c r="H11" s="9">
        <v>646.77477848000001</v>
      </c>
      <c r="I11" s="10" t="s">
        <v>180</v>
      </c>
      <c r="J11" s="9">
        <v>255.71199999999999</v>
      </c>
      <c r="K11" s="10" t="s">
        <v>180</v>
      </c>
      <c r="L11" s="9">
        <v>73.548171999999994</v>
      </c>
      <c r="M11" s="10" t="s">
        <v>159</v>
      </c>
      <c r="N11" s="9">
        <v>587.03096008</v>
      </c>
      <c r="O11" s="10" t="s">
        <v>180</v>
      </c>
      <c r="P11" s="9">
        <v>209.232</v>
      </c>
      <c r="Q11" s="10" t="s">
        <v>159</v>
      </c>
      <c r="R11" s="9">
        <v>3402.3529105600001</v>
      </c>
      <c r="S11" s="10" t="s">
        <v>180</v>
      </c>
    </row>
    <row r="12" spans="1:19" x14ac:dyDescent="0.2">
      <c r="A12" s="12" t="s">
        <v>175</v>
      </c>
      <c r="B12" s="9">
        <v>34.585999999999999</v>
      </c>
      <c r="C12" s="10" t="s">
        <v>180</v>
      </c>
      <c r="D12" s="9">
        <v>1160.5609999999999</v>
      </c>
      <c r="E12" s="10" t="s">
        <v>159</v>
      </c>
      <c r="F12" s="9">
        <v>30.744</v>
      </c>
      <c r="G12" s="10" t="s">
        <v>180</v>
      </c>
      <c r="H12" s="9">
        <v>516.27762552000002</v>
      </c>
      <c r="I12" s="10" t="s">
        <v>180</v>
      </c>
      <c r="J12" s="9">
        <v>219.761</v>
      </c>
      <c r="K12" s="10" t="s">
        <v>180</v>
      </c>
      <c r="L12" s="9">
        <v>64.823620000000005</v>
      </c>
      <c r="M12" s="10" t="s">
        <v>180</v>
      </c>
      <c r="N12" s="9">
        <v>475.00198532000002</v>
      </c>
      <c r="O12" s="10" t="s">
        <v>180</v>
      </c>
      <c r="P12" s="9">
        <v>219.15899999999999</v>
      </c>
      <c r="Q12" s="10" t="s">
        <v>159</v>
      </c>
      <c r="R12" s="9">
        <v>2720.9142308400001</v>
      </c>
      <c r="S12" s="10" t="s">
        <v>180</v>
      </c>
    </row>
    <row r="13" spans="1:19" x14ac:dyDescent="0.2">
      <c r="A13" s="12" t="s">
        <v>176</v>
      </c>
      <c r="B13" s="9">
        <v>32.42</v>
      </c>
      <c r="C13" s="10" t="s">
        <v>180</v>
      </c>
      <c r="D13" s="9">
        <v>1209.8140000000001</v>
      </c>
      <c r="E13" s="10" t="s">
        <v>180</v>
      </c>
      <c r="F13" s="9">
        <v>33.190631392</v>
      </c>
      <c r="G13" s="10" t="s">
        <v>180</v>
      </c>
      <c r="H13" s="9">
        <v>563.41769319000002</v>
      </c>
      <c r="I13" s="10" t="s">
        <v>180</v>
      </c>
      <c r="J13" s="9">
        <v>229.351</v>
      </c>
      <c r="K13" s="10" t="s">
        <v>180</v>
      </c>
      <c r="L13" s="9">
        <v>63.873766000000003</v>
      </c>
      <c r="M13" s="10" t="s">
        <v>180</v>
      </c>
      <c r="N13" s="9">
        <v>466.93028086999999</v>
      </c>
      <c r="O13" s="10" t="s">
        <v>180</v>
      </c>
      <c r="P13" s="9">
        <v>223.495</v>
      </c>
      <c r="Q13" s="10" t="s">
        <v>159</v>
      </c>
      <c r="R13" s="9">
        <v>2822.492371452</v>
      </c>
      <c r="S13" s="10" t="s">
        <v>180</v>
      </c>
    </row>
    <row r="14" spans="1:19" x14ac:dyDescent="0.2">
      <c r="A14" s="12" t="s">
        <v>177</v>
      </c>
      <c r="B14" s="9">
        <v>48.051000000000002</v>
      </c>
      <c r="C14" s="10" t="s">
        <v>180</v>
      </c>
      <c r="D14" s="9">
        <v>1266.4390000000001</v>
      </c>
      <c r="E14" s="10" t="s">
        <v>159</v>
      </c>
      <c r="F14" s="9">
        <v>35.683999999999997</v>
      </c>
      <c r="G14" s="10" t="s">
        <v>180</v>
      </c>
      <c r="H14" s="9">
        <v>630.92611382999996</v>
      </c>
      <c r="I14" s="10" t="s">
        <v>180</v>
      </c>
      <c r="J14" s="9">
        <v>269.96100000000001</v>
      </c>
      <c r="K14" s="10" t="s">
        <v>180</v>
      </c>
      <c r="L14" s="9">
        <v>70.441999999999993</v>
      </c>
      <c r="M14" s="10" t="s">
        <v>180</v>
      </c>
      <c r="N14" s="9">
        <v>499.61028087</v>
      </c>
      <c r="O14" s="10" t="s">
        <v>180</v>
      </c>
      <c r="P14" s="9">
        <v>230.67400000000001</v>
      </c>
      <c r="Q14" s="10" t="s">
        <v>159</v>
      </c>
      <c r="R14" s="9">
        <v>3051.7873946999998</v>
      </c>
      <c r="S14" s="10" t="s">
        <v>180</v>
      </c>
    </row>
    <row r="15" spans="1:19" x14ac:dyDescent="0.2">
      <c r="A15" s="12" t="s">
        <v>181</v>
      </c>
      <c r="B15" s="9">
        <v>56.235999999999997</v>
      </c>
      <c r="C15" s="10" t="s">
        <v>180</v>
      </c>
      <c r="D15" s="9">
        <v>1323.329</v>
      </c>
      <c r="E15" s="10" t="s">
        <v>159</v>
      </c>
      <c r="F15" s="9">
        <v>38.35</v>
      </c>
      <c r="G15" s="10" t="s">
        <v>180</v>
      </c>
      <c r="H15" s="9">
        <v>720.63569106</v>
      </c>
      <c r="I15" s="10" t="s">
        <v>180</v>
      </c>
      <c r="J15" s="9">
        <v>308.041</v>
      </c>
      <c r="K15" s="10" t="s">
        <v>180</v>
      </c>
      <c r="L15" s="9">
        <v>76.441999999999993</v>
      </c>
      <c r="M15" s="10" t="s">
        <v>180</v>
      </c>
      <c r="N15" s="9">
        <v>514.34046048000005</v>
      </c>
      <c r="O15" s="10" t="s">
        <v>180</v>
      </c>
      <c r="P15" s="9">
        <v>249.08699999999999</v>
      </c>
      <c r="Q15" s="10" t="s">
        <v>159</v>
      </c>
      <c r="R15" s="9">
        <v>3286.4611515400002</v>
      </c>
      <c r="S15" s="10" t="s">
        <v>180</v>
      </c>
    </row>
    <row r="16" spans="1:19" x14ac:dyDescent="0.2">
      <c r="A16" s="12" t="s">
        <v>182</v>
      </c>
      <c r="B16" s="9">
        <v>56.026000000000003</v>
      </c>
      <c r="C16" s="10" t="s">
        <v>180</v>
      </c>
      <c r="D16" s="9">
        <v>1452.2</v>
      </c>
      <c r="E16" s="10" t="s">
        <v>159</v>
      </c>
      <c r="F16" s="9">
        <v>45.576000000000001</v>
      </c>
      <c r="G16" s="10" t="s">
        <v>180</v>
      </c>
      <c r="H16" s="9">
        <v>800.02063857999997</v>
      </c>
      <c r="I16" s="10" t="s">
        <v>180</v>
      </c>
      <c r="J16" s="9">
        <v>322.26600000000002</v>
      </c>
      <c r="K16" s="10" t="s">
        <v>180</v>
      </c>
      <c r="L16" s="9">
        <v>78.72</v>
      </c>
      <c r="M16" s="10" t="s">
        <v>180</v>
      </c>
      <c r="N16" s="9">
        <v>528.10635906000005</v>
      </c>
      <c r="O16" s="10" t="s">
        <v>180</v>
      </c>
      <c r="P16" s="9">
        <v>266.72000000000003</v>
      </c>
      <c r="Q16" s="10" t="s">
        <v>159</v>
      </c>
      <c r="R16" s="9">
        <v>3549.6349976400002</v>
      </c>
      <c r="S16" s="10" t="s">
        <v>180</v>
      </c>
    </row>
    <row r="17" spans="1:19" x14ac:dyDescent="0.2">
      <c r="A17" s="12" t="s">
        <v>183</v>
      </c>
      <c r="B17" s="9">
        <v>52.993000000000002</v>
      </c>
      <c r="C17" s="10" t="s">
        <v>180</v>
      </c>
      <c r="D17" s="9">
        <v>1544.9973</v>
      </c>
      <c r="E17" s="10" t="s">
        <v>159</v>
      </c>
      <c r="F17" s="9">
        <v>55.171750000000003</v>
      </c>
      <c r="G17" s="10" t="s">
        <v>180</v>
      </c>
      <c r="H17" s="9">
        <v>841.11367715999995</v>
      </c>
      <c r="I17" s="10" t="s">
        <v>180</v>
      </c>
      <c r="J17" s="9">
        <v>321.27</v>
      </c>
      <c r="K17" s="10" t="s">
        <v>180</v>
      </c>
      <c r="L17" s="9">
        <v>75.325000000000003</v>
      </c>
      <c r="M17" s="10" t="s">
        <v>180</v>
      </c>
      <c r="N17" s="9">
        <v>1351.2159999999999</v>
      </c>
      <c r="O17" s="10" t="s">
        <v>180</v>
      </c>
      <c r="P17" s="9">
        <v>283.38200000000001</v>
      </c>
      <c r="Q17" s="10" t="s">
        <v>159</v>
      </c>
      <c r="R17" s="9">
        <v>4525.4687271599996</v>
      </c>
      <c r="S17" s="10" t="s">
        <v>180</v>
      </c>
    </row>
    <row r="18" spans="1:19" x14ac:dyDescent="0.2">
      <c r="A18" s="12" t="s">
        <v>184</v>
      </c>
      <c r="B18" s="9">
        <v>54.314999999999998</v>
      </c>
      <c r="C18" s="10" t="s">
        <v>180</v>
      </c>
      <c r="D18" s="9">
        <v>1666.1869999999999</v>
      </c>
      <c r="E18" s="10" t="s">
        <v>159</v>
      </c>
      <c r="F18" s="9">
        <v>63.298999999999999</v>
      </c>
      <c r="G18" s="10" t="s">
        <v>180</v>
      </c>
      <c r="H18" s="9">
        <v>817.25606016999996</v>
      </c>
      <c r="I18" s="10" t="s">
        <v>180</v>
      </c>
      <c r="J18" s="9">
        <v>343.63</v>
      </c>
      <c r="K18" s="10" t="s">
        <v>180</v>
      </c>
      <c r="L18" s="9">
        <v>81.715999999999994</v>
      </c>
      <c r="M18" s="10" t="s">
        <v>180</v>
      </c>
      <c r="N18" s="9">
        <v>1397.0923613693301</v>
      </c>
      <c r="O18" s="10" t="s">
        <v>180</v>
      </c>
      <c r="P18" s="9">
        <v>325.767</v>
      </c>
      <c r="Q18" s="10" t="s">
        <v>159</v>
      </c>
      <c r="R18" s="9">
        <v>4749.2624215393298</v>
      </c>
      <c r="S18" s="10" t="s">
        <v>180</v>
      </c>
    </row>
    <row r="19" spans="1:19" x14ac:dyDescent="0.2">
      <c r="A19" s="12" t="s">
        <v>185</v>
      </c>
      <c r="B19" s="9">
        <v>59.456000000000003</v>
      </c>
      <c r="C19" s="10" t="s">
        <v>180</v>
      </c>
      <c r="D19" s="9">
        <v>1544.57</v>
      </c>
      <c r="E19" s="10" t="s">
        <v>159</v>
      </c>
      <c r="F19" s="9">
        <v>71.313946119999997</v>
      </c>
      <c r="G19" s="10" t="s">
        <v>180</v>
      </c>
      <c r="H19" s="9">
        <v>880.11947193000003</v>
      </c>
      <c r="I19" s="10" t="s">
        <v>180</v>
      </c>
      <c r="J19" s="9">
        <v>322.39800000000002</v>
      </c>
      <c r="K19" s="10" t="s">
        <v>180</v>
      </c>
      <c r="L19" s="9">
        <v>86.320999999999998</v>
      </c>
      <c r="M19" s="10" t="s">
        <v>180</v>
      </c>
      <c r="N19" s="9">
        <v>1439.5583342080699</v>
      </c>
      <c r="O19" s="10" t="s">
        <v>180</v>
      </c>
      <c r="P19" s="9">
        <v>320.44900000000001</v>
      </c>
      <c r="Q19" s="10" t="s">
        <v>159</v>
      </c>
      <c r="R19" s="9">
        <v>4724.1857522580704</v>
      </c>
      <c r="S19" s="10" t="s">
        <v>180</v>
      </c>
    </row>
    <row r="20" spans="1:19" x14ac:dyDescent="0.2">
      <c r="A20" s="12" t="s">
        <v>187</v>
      </c>
      <c r="B20" s="9">
        <v>56.133000000000003</v>
      </c>
      <c r="C20" s="10" t="s">
        <v>180</v>
      </c>
      <c r="D20" s="9">
        <v>1666.961</v>
      </c>
      <c r="E20" s="10" t="s">
        <v>159</v>
      </c>
      <c r="F20" s="9">
        <v>73.14848001</v>
      </c>
      <c r="G20" s="10" t="s">
        <v>180</v>
      </c>
      <c r="H20" s="9">
        <v>926.81512296999995</v>
      </c>
      <c r="I20" s="10" t="s">
        <v>180</v>
      </c>
      <c r="J20" s="9">
        <v>321.89999999999998</v>
      </c>
      <c r="K20" s="10" t="s">
        <v>180</v>
      </c>
      <c r="L20" s="9">
        <v>89.73</v>
      </c>
      <c r="M20" s="10" t="s">
        <v>180</v>
      </c>
      <c r="N20" s="9">
        <v>1504.5472392240899</v>
      </c>
      <c r="O20" s="10" t="s">
        <v>180</v>
      </c>
      <c r="P20" s="9">
        <v>357.58685045999999</v>
      </c>
      <c r="Q20" s="10" t="s">
        <v>159</v>
      </c>
      <c r="R20" s="9">
        <v>4996.8216926640898</v>
      </c>
      <c r="S20" s="10" t="s">
        <v>180</v>
      </c>
    </row>
    <row r="21" spans="1:19" x14ac:dyDescent="0.2">
      <c r="A21" s="12" t="s">
        <v>188</v>
      </c>
      <c r="B21" s="9">
        <v>60.33</v>
      </c>
      <c r="C21" s="10" t="s">
        <v>180</v>
      </c>
      <c r="D21" s="9">
        <v>1423.575</v>
      </c>
      <c r="E21" s="10" t="s">
        <v>180</v>
      </c>
      <c r="F21" s="9">
        <v>60.591313999999997</v>
      </c>
      <c r="G21" s="10" t="s">
        <v>180</v>
      </c>
      <c r="H21" s="9">
        <v>922.59701956000004</v>
      </c>
      <c r="I21" s="10" t="s">
        <v>180</v>
      </c>
      <c r="J21" s="9">
        <v>311.327</v>
      </c>
      <c r="K21" s="10" t="s">
        <v>180</v>
      </c>
      <c r="L21" s="9">
        <v>89.632000000000005</v>
      </c>
      <c r="M21" s="10" t="s">
        <v>180</v>
      </c>
      <c r="N21" s="9">
        <v>1483.5239119631599</v>
      </c>
      <c r="O21" s="10" t="s">
        <v>180</v>
      </c>
      <c r="P21" s="9">
        <v>359.44900000000001</v>
      </c>
      <c r="Q21" s="10" t="s">
        <v>159</v>
      </c>
      <c r="R21" s="9">
        <v>4711.0252455231603</v>
      </c>
      <c r="S21" s="10" t="s">
        <v>180</v>
      </c>
    </row>
    <row r="22" spans="1:19" x14ac:dyDescent="0.2">
      <c r="A22" s="12" t="s">
        <v>189</v>
      </c>
      <c r="B22" s="9">
        <v>53.323999999999998</v>
      </c>
      <c r="C22" s="10" t="s">
        <v>180</v>
      </c>
      <c r="D22" s="9">
        <v>1748.346</v>
      </c>
      <c r="E22" s="10" t="s">
        <v>159</v>
      </c>
      <c r="F22" s="9">
        <v>49.984734000000003</v>
      </c>
      <c r="G22" s="10" t="s">
        <v>180</v>
      </c>
      <c r="H22" s="9">
        <v>947.57813955999995</v>
      </c>
      <c r="I22" s="10" t="s">
        <v>180</v>
      </c>
      <c r="J22" s="9">
        <v>314.93400000000003</v>
      </c>
      <c r="K22" s="10" t="s">
        <v>180</v>
      </c>
      <c r="L22" s="9">
        <v>83.745000000000005</v>
      </c>
      <c r="M22" s="10" t="s">
        <v>180</v>
      </c>
      <c r="N22" s="9">
        <v>1503.11990731746</v>
      </c>
      <c r="O22" s="10" t="s">
        <v>180</v>
      </c>
      <c r="P22" s="9">
        <v>363.06020000000001</v>
      </c>
      <c r="Q22" s="10" t="s">
        <v>159</v>
      </c>
      <c r="R22" s="9">
        <v>5064.0919808774597</v>
      </c>
      <c r="S22" s="10" t="s">
        <v>180</v>
      </c>
    </row>
    <row r="23" spans="1:19" x14ac:dyDescent="0.2">
      <c r="A23" s="12" t="s">
        <v>190</v>
      </c>
      <c r="B23" s="9">
        <v>53.11</v>
      </c>
      <c r="C23" s="10" t="s">
        <v>180</v>
      </c>
      <c r="D23" s="9">
        <v>1791.3610000000001</v>
      </c>
      <c r="E23" s="10" t="s">
        <v>159</v>
      </c>
      <c r="F23" s="9">
        <v>53.136527000000001</v>
      </c>
      <c r="G23" s="10" t="s">
        <v>180</v>
      </c>
      <c r="H23" s="9">
        <v>1004.0037870899999</v>
      </c>
      <c r="I23" s="10" t="s">
        <v>180</v>
      </c>
      <c r="J23" s="9">
        <v>315.55099999999999</v>
      </c>
      <c r="K23" s="10" t="s">
        <v>180</v>
      </c>
      <c r="L23" s="9">
        <v>83.716999999999999</v>
      </c>
      <c r="M23" s="10" t="s">
        <v>180</v>
      </c>
      <c r="N23" s="9">
        <v>1584.6764246704699</v>
      </c>
      <c r="O23" s="10" t="s">
        <v>180</v>
      </c>
      <c r="P23" s="9">
        <v>400.45819999999998</v>
      </c>
      <c r="Q23" s="10" t="s">
        <v>159</v>
      </c>
      <c r="R23" s="9">
        <v>5286.0139387604704</v>
      </c>
      <c r="S23" s="10" t="s">
        <v>180</v>
      </c>
    </row>
    <row r="24" spans="1:19" x14ac:dyDescent="0.2">
      <c r="A24" s="12" t="s">
        <v>191</v>
      </c>
      <c r="B24" s="9">
        <v>56.789000000000001</v>
      </c>
      <c r="C24" s="10" t="s">
        <v>180</v>
      </c>
      <c r="D24" s="9">
        <v>1857.2139999999999</v>
      </c>
      <c r="E24" s="10" t="s">
        <v>159</v>
      </c>
      <c r="F24" s="9">
        <v>53.215101650000001</v>
      </c>
      <c r="G24" s="10" t="s">
        <v>180</v>
      </c>
      <c r="H24" s="9">
        <v>1040.56988142</v>
      </c>
      <c r="I24" s="10" t="s">
        <v>180</v>
      </c>
      <c r="J24" s="9">
        <v>308.10500000000002</v>
      </c>
      <c r="K24" s="10" t="s">
        <v>180</v>
      </c>
      <c r="L24" s="9">
        <v>82.305570000000003</v>
      </c>
      <c r="M24" s="10" t="s">
        <v>180</v>
      </c>
      <c r="N24" s="9">
        <v>1515.01764565029</v>
      </c>
      <c r="O24" s="10" t="s">
        <v>180</v>
      </c>
      <c r="P24" s="9">
        <v>421.89</v>
      </c>
      <c r="Q24" s="10" t="s">
        <v>159</v>
      </c>
      <c r="R24" s="9">
        <v>5335.1061987202902</v>
      </c>
      <c r="S24" s="10" t="s">
        <v>180</v>
      </c>
    </row>
    <row r="25" spans="1:19" x14ac:dyDescent="0.2">
      <c r="A25" s="12" t="s">
        <v>192</v>
      </c>
      <c r="B25" s="9">
        <v>54.898000000000003</v>
      </c>
      <c r="C25" s="10" t="s">
        <v>180</v>
      </c>
      <c r="D25" s="9">
        <v>1889.4022027200001</v>
      </c>
      <c r="E25" s="10" t="s">
        <v>159</v>
      </c>
      <c r="F25" s="9">
        <v>58.040027000000002</v>
      </c>
      <c r="G25" s="10" t="s">
        <v>180</v>
      </c>
      <c r="H25" s="9">
        <v>1045.5222696599999</v>
      </c>
      <c r="I25" s="10" t="s">
        <v>180</v>
      </c>
      <c r="J25" s="9">
        <v>381.75200000000001</v>
      </c>
      <c r="K25" s="10" t="s">
        <v>180</v>
      </c>
      <c r="L25" s="9">
        <v>82.435000000000002</v>
      </c>
      <c r="M25" s="10" t="s">
        <v>180</v>
      </c>
      <c r="N25" s="9">
        <v>1511.9987091778801</v>
      </c>
      <c r="O25" s="10" t="s">
        <v>180</v>
      </c>
      <c r="P25" s="9">
        <v>442.15600000000001</v>
      </c>
      <c r="Q25" s="10" t="s">
        <v>159</v>
      </c>
      <c r="R25" s="9">
        <v>5466.2042085578796</v>
      </c>
      <c r="S25" s="10" t="s">
        <v>180</v>
      </c>
    </row>
    <row r="26" spans="1:19" x14ac:dyDescent="0.2">
      <c r="A26" s="12" t="s">
        <v>193</v>
      </c>
      <c r="B26" s="9">
        <v>49.773000000000003</v>
      </c>
      <c r="C26" s="10" t="s">
        <v>180</v>
      </c>
      <c r="D26" s="9">
        <v>2072.6550000000002</v>
      </c>
      <c r="E26" s="10" t="s">
        <v>159</v>
      </c>
      <c r="F26" s="9">
        <v>68.444117000000006</v>
      </c>
      <c r="G26" s="10" t="s">
        <v>180</v>
      </c>
      <c r="H26" s="9">
        <v>1083.03581089102</v>
      </c>
      <c r="I26" s="10" t="s">
        <v>180</v>
      </c>
      <c r="J26" s="9">
        <v>381.44299999999998</v>
      </c>
      <c r="K26" s="10" t="s">
        <v>180</v>
      </c>
      <c r="L26" s="9">
        <v>83.417299999999997</v>
      </c>
      <c r="M26" s="10" t="s">
        <v>180</v>
      </c>
      <c r="N26" s="9">
        <v>1614.3288441</v>
      </c>
      <c r="O26" s="10" t="s">
        <v>180</v>
      </c>
      <c r="P26" s="9">
        <v>436.12200000000001</v>
      </c>
      <c r="Q26" s="10" t="s">
        <v>159</v>
      </c>
      <c r="R26" s="9">
        <v>5789.2190719910204</v>
      </c>
      <c r="S26" s="10" t="s">
        <v>180</v>
      </c>
    </row>
    <row r="27" spans="1:19" x14ac:dyDescent="0.2">
      <c r="A27" s="12" t="s">
        <v>195</v>
      </c>
      <c r="B27" s="9">
        <v>50.070999999999998</v>
      </c>
      <c r="C27" s="10" t="s">
        <v>180</v>
      </c>
      <c r="D27" s="9">
        <v>2215.5149999999999</v>
      </c>
      <c r="E27" s="10" t="s">
        <v>159</v>
      </c>
      <c r="F27" s="9">
        <v>83.970619999999997</v>
      </c>
      <c r="G27" s="10" t="s">
        <v>180</v>
      </c>
      <c r="H27" s="9">
        <v>1139.6065337631101</v>
      </c>
      <c r="I27" s="10" t="s">
        <v>180</v>
      </c>
      <c r="J27" s="9">
        <v>380.80500000000001</v>
      </c>
      <c r="K27" s="10" t="s">
        <v>180</v>
      </c>
      <c r="L27" s="9">
        <v>85.091899999999995</v>
      </c>
      <c r="M27" s="10" t="s">
        <v>180</v>
      </c>
      <c r="N27" s="9">
        <v>1680.8689999999999</v>
      </c>
      <c r="O27" s="10" t="s">
        <v>180</v>
      </c>
      <c r="P27" s="9">
        <v>388.96499999999997</v>
      </c>
      <c r="Q27" s="10" t="s">
        <v>159</v>
      </c>
      <c r="R27" s="9">
        <v>6024.8940537631097</v>
      </c>
      <c r="S27" s="10" t="s">
        <v>180</v>
      </c>
    </row>
    <row r="28" spans="1:19" x14ac:dyDescent="0.2">
      <c r="A28" s="12" t="s">
        <v>196</v>
      </c>
      <c r="B28" s="9">
        <v>49.722000000000001</v>
      </c>
      <c r="C28" s="10" t="s">
        <v>180</v>
      </c>
      <c r="D28" s="9">
        <v>2230.9863999999998</v>
      </c>
      <c r="E28" s="10" t="s">
        <v>159</v>
      </c>
      <c r="F28" s="9">
        <v>82.565603999999993</v>
      </c>
      <c r="G28" s="10" t="s">
        <v>180</v>
      </c>
      <c r="H28" s="9">
        <v>1137.78720363869</v>
      </c>
      <c r="I28" s="10" t="s">
        <v>180</v>
      </c>
      <c r="J28" s="9">
        <v>357.78399999999999</v>
      </c>
      <c r="K28" s="10" t="s">
        <v>180</v>
      </c>
      <c r="L28" s="9">
        <v>79.464399999999998</v>
      </c>
      <c r="M28" s="10" t="s">
        <v>180</v>
      </c>
      <c r="N28" s="9">
        <v>1636.09646633484</v>
      </c>
      <c r="O28" s="10" t="s">
        <v>180</v>
      </c>
      <c r="P28" s="9">
        <v>368.31107271000002</v>
      </c>
      <c r="Q28" s="10" t="s">
        <v>159</v>
      </c>
      <c r="R28" s="9">
        <v>5942.7171466835298</v>
      </c>
      <c r="S28" s="10" t="s">
        <v>180</v>
      </c>
    </row>
    <row r="29" spans="1:19" x14ac:dyDescent="0.2">
      <c r="A29" s="12" t="s">
        <v>198</v>
      </c>
      <c r="B29" s="9">
        <v>48.893999999999998</v>
      </c>
      <c r="C29" s="10" t="s">
        <v>180</v>
      </c>
      <c r="D29" s="9">
        <v>2330.2579999999998</v>
      </c>
      <c r="E29" s="10" t="s">
        <v>159</v>
      </c>
      <c r="F29" s="9">
        <v>94.338999999999999</v>
      </c>
      <c r="G29" s="10" t="s">
        <v>314</v>
      </c>
      <c r="H29" s="9">
        <v>1188.1449978246301</v>
      </c>
      <c r="I29" s="10" t="s">
        <v>180</v>
      </c>
      <c r="J29" s="9">
        <v>393.30599999999998</v>
      </c>
      <c r="K29" s="10" t="s">
        <v>159</v>
      </c>
      <c r="L29" s="9">
        <v>77.046406000000005</v>
      </c>
      <c r="M29" s="10" t="s">
        <v>180</v>
      </c>
      <c r="N29" s="9">
        <v>1704.1928903414</v>
      </c>
      <c r="O29" s="10" t="s">
        <v>180</v>
      </c>
      <c r="P29" s="9">
        <v>359.01799999999997</v>
      </c>
      <c r="Q29" s="10" t="s">
        <v>159</v>
      </c>
      <c r="R29" s="9">
        <v>6195.1992941660201</v>
      </c>
      <c r="S29" s="10" t="s">
        <v>401</v>
      </c>
    </row>
    <row r="30" spans="1:19" x14ac:dyDescent="0.2">
      <c r="A30" s="12" t="s">
        <v>199</v>
      </c>
      <c r="B30" s="9">
        <v>51.683</v>
      </c>
      <c r="C30" s="10" t="s">
        <v>180</v>
      </c>
      <c r="D30" s="9">
        <v>2480.4740000000002</v>
      </c>
      <c r="E30" s="10" t="s">
        <v>159</v>
      </c>
      <c r="F30" s="9">
        <v>96.31</v>
      </c>
      <c r="G30" s="10" t="s">
        <v>159</v>
      </c>
      <c r="H30" s="9">
        <v>1268.6024574974699</v>
      </c>
      <c r="I30" s="10" t="s">
        <v>180</v>
      </c>
      <c r="J30" s="9">
        <v>409.714</v>
      </c>
      <c r="K30" s="10" t="s">
        <v>159</v>
      </c>
      <c r="L30" s="9">
        <v>83.536119999999997</v>
      </c>
      <c r="M30" s="10" t="s">
        <v>180</v>
      </c>
      <c r="N30" s="9">
        <v>1820.3476051979601</v>
      </c>
      <c r="O30" s="10" t="s">
        <v>180</v>
      </c>
      <c r="P30" s="9">
        <v>383.68</v>
      </c>
      <c r="Q30" s="10" t="s">
        <v>159</v>
      </c>
      <c r="R30" s="9">
        <v>6594.3471826954201</v>
      </c>
      <c r="S30" s="10" t="s">
        <v>180</v>
      </c>
    </row>
    <row r="31" spans="1:19" x14ac:dyDescent="0.2">
      <c r="A31" s="12" t="s">
        <v>200</v>
      </c>
      <c r="B31" s="9">
        <v>55.677999999999997</v>
      </c>
      <c r="C31" s="10" t="s">
        <v>159</v>
      </c>
      <c r="D31" s="9">
        <v>2225.3310000000001</v>
      </c>
      <c r="E31" s="10" t="s">
        <v>159</v>
      </c>
      <c r="F31" s="9">
        <v>75.108999999999995</v>
      </c>
      <c r="G31" s="10" t="s">
        <v>159</v>
      </c>
      <c r="H31" s="9">
        <v>1181.5698476143</v>
      </c>
      <c r="I31" s="10" t="s">
        <v>180</v>
      </c>
      <c r="J31" s="9">
        <v>338.68</v>
      </c>
      <c r="K31" s="10" t="s">
        <v>159</v>
      </c>
      <c r="L31" s="9">
        <v>83.570485000000005</v>
      </c>
      <c r="M31" s="10" t="s">
        <v>180</v>
      </c>
      <c r="N31" s="9">
        <v>1475.81970715651</v>
      </c>
      <c r="O31" s="10" t="s">
        <v>180</v>
      </c>
      <c r="P31" s="9">
        <v>412.68200000000002</v>
      </c>
      <c r="Q31" s="10" t="s">
        <v>159</v>
      </c>
      <c r="R31" s="9">
        <v>5848.4400397708096</v>
      </c>
      <c r="S31" s="10" t="s">
        <v>180</v>
      </c>
    </row>
    <row r="32" spans="1:19" x14ac:dyDescent="0.2">
      <c r="A32" s="15" t="s">
        <v>201</v>
      </c>
      <c r="B32" s="13">
        <v>67.979887759999997</v>
      </c>
      <c r="C32" s="14" t="s">
        <v>159</v>
      </c>
      <c r="D32" s="13">
        <v>2590.489</v>
      </c>
      <c r="E32" s="14" t="s">
        <v>159</v>
      </c>
      <c r="F32" s="13">
        <v>98.947000000000003</v>
      </c>
      <c r="G32" s="14" t="s">
        <v>159</v>
      </c>
      <c r="H32" s="13">
        <v>1659.8640435029599</v>
      </c>
      <c r="I32" s="14" t="s">
        <v>180</v>
      </c>
      <c r="J32" s="13">
        <v>455.94025957000002</v>
      </c>
      <c r="K32" s="14" t="s">
        <v>159</v>
      </c>
      <c r="L32" s="13">
        <v>107.59460511</v>
      </c>
      <c r="M32" s="14" t="s">
        <v>159</v>
      </c>
      <c r="N32" s="13">
        <v>1277.2588982991499</v>
      </c>
      <c r="O32" s="14" t="s">
        <v>180</v>
      </c>
      <c r="P32" s="13">
        <v>482.15</v>
      </c>
      <c r="Q32" s="14" t="s">
        <v>159</v>
      </c>
      <c r="R32" s="13">
        <v>6740.2236942421096</v>
      </c>
      <c r="S32" s="14" t="s">
        <v>180</v>
      </c>
    </row>
    <row r="34" spans="1:2" x14ac:dyDescent="0.2">
      <c r="A34" s="16" t="s">
        <v>202</v>
      </c>
      <c r="B34" s="16" t="s">
        <v>227</v>
      </c>
    </row>
    <row r="37" spans="1:2" x14ac:dyDescent="0.2">
      <c r="B37" s="16" t="s">
        <v>318</v>
      </c>
    </row>
    <row r="38" spans="1:2" x14ac:dyDescent="0.2">
      <c r="B38" s="16" t="s">
        <v>208</v>
      </c>
    </row>
    <row r="41" spans="1:2" x14ac:dyDescent="0.2">
      <c r="A41" s="17" t="str">
        <f>HYPERLINK("#'TOTAL 9'!A2", "&lt;&lt;&lt; Previous table")</f>
        <v>&lt;&lt;&lt; Previous table</v>
      </c>
    </row>
    <row r="42" spans="1:2" x14ac:dyDescent="0.2">
      <c r="A42" s="17" t="str">
        <f>HYPERLINK("#'TOTAL 12'!A2", "&gt;&gt;&gt; Next table")</f>
        <v>&gt;&gt;&gt; Next table</v>
      </c>
    </row>
  </sheetData>
  <mergeCells count="12">
    <mergeCell ref="A2:S2"/>
    <mergeCell ref="A3:S3"/>
    <mergeCell ref="A6:S6"/>
    <mergeCell ref="B5:C5"/>
    <mergeCell ref="D5:E5"/>
    <mergeCell ref="F5:G5"/>
    <mergeCell ref="H5:I5"/>
    <mergeCell ref="J5:K5"/>
    <mergeCell ref="L5:M5"/>
    <mergeCell ref="N5:O5"/>
    <mergeCell ref="P5:Q5"/>
    <mergeCell ref="R5:S5"/>
  </mergeCells>
  <pageMargins left="0.7" right="0.7" top="0.75" bottom="0.75" header="0.3" footer="0.3"/>
  <pageSetup paperSize="9" orientation="portrait" horizontalDpi="300" verticalDpi="300"/>
</worksheet>
</file>

<file path=xl/worksheets/sheet1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400-000000000000}">
  <dimension ref="A1:S42"/>
  <sheetViews>
    <sheetView workbookViewId="0"/>
  </sheetViews>
  <sheetFormatPr defaultColWidth="11.42578125" defaultRowHeight="12.75" x14ac:dyDescent="0.2"/>
  <cols>
    <col min="1" max="2" width="12.7109375" customWidth="1"/>
    <col min="3" max="3" width="4.42578125" customWidth="1"/>
    <col min="4" max="4" width="12.7109375" customWidth="1"/>
    <col min="5" max="5" width="4.42578125" customWidth="1"/>
    <col min="6" max="6" width="12.7109375" customWidth="1"/>
    <col min="7" max="7" width="4.42578125" customWidth="1"/>
    <col min="8" max="8" width="12.7109375" customWidth="1"/>
    <col min="9" max="9" width="4.42578125" customWidth="1"/>
    <col min="10" max="10" width="12.7109375" customWidth="1"/>
    <col min="11" max="11" width="4.42578125" customWidth="1"/>
    <col min="12" max="12" width="12.7109375" customWidth="1"/>
    <col min="13" max="13" width="4.42578125" customWidth="1"/>
    <col min="14" max="14" width="12.7109375" customWidth="1"/>
    <col min="15" max="15" width="4.42578125" customWidth="1"/>
    <col min="16" max="16" width="12.7109375" customWidth="1"/>
    <col min="17" max="17" width="4.42578125" customWidth="1"/>
    <col min="18" max="18" width="12.7109375" customWidth="1"/>
    <col min="19" max="19" width="4.42578125" customWidth="1"/>
  </cols>
  <sheetData>
    <row r="1" spans="1:19" x14ac:dyDescent="0.2">
      <c r="A1" s="8" t="str">
        <f>HYPERLINK("#'INDEX'!B136", "Link to index")</f>
        <v>Link to index</v>
      </c>
    </row>
    <row r="2" spans="1:19" ht="15.75" customHeight="1" x14ac:dyDescent="0.2">
      <c r="A2" s="25" t="s">
        <v>470</v>
      </c>
      <c r="B2" s="24"/>
      <c r="C2" s="24"/>
      <c r="D2" s="24"/>
      <c r="E2" s="24"/>
      <c r="F2" s="24"/>
      <c r="G2" s="24"/>
      <c r="H2" s="24"/>
      <c r="I2" s="24"/>
      <c r="J2" s="24"/>
      <c r="K2" s="24"/>
      <c r="L2" s="24"/>
      <c r="M2" s="24"/>
      <c r="N2" s="24"/>
      <c r="O2" s="24"/>
      <c r="P2" s="24"/>
      <c r="Q2" s="24"/>
      <c r="R2" s="24"/>
      <c r="S2" s="24"/>
    </row>
    <row r="3" spans="1:19" ht="15.75" customHeight="1" x14ac:dyDescent="0.2">
      <c r="A3" s="25" t="s">
        <v>154</v>
      </c>
      <c r="B3" s="24"/>
      <c r="C3" s="24"/>
      <c r="D3" s="24"/>
      <c r="E3" s="24"/>
      <c r="F3" s="24"/>
      <c r="G3" s="24"/>
      <c r="H3" s="24"/>
      <c r="I3" s="24"/>
      <c r="J3" s="24"/>
      <c r="K3" s="24"/>
      <c r="L3" s="24"/>
      <c r="M3" s="24"/>
      <c r="N3" s="24"/>
      <c r="O3" s="24"/>
      <c r="P3" s="24"/>
      <c r="Q3" s="24"/>
      <c r="R3" s="24"/>
      <c r="S3" s="24"/>
    </row>
    <row r="4" spans="1:19" ht="15.75" customHeight="1" x14ac:dyDescent="0.2"/>
    <row r="5" spans="1:19" ht="55.5" customHeight="1" x14ac:dyDescent="0.2">
      <c r="A5" s="11" t="s">
        <v>159</v>
      </c>
      <c r="B5" s="27" t="s">
        <v>160</v>
      </c>
      <c r="C5" s="27" t="s">
        <v>159</v>
      </c>
      <c r="D5" s="27" t="s">
        <v>161</v>
      </c>
      <c r="E5" s="27" t="s">
        <v>159</v>
      </c>
      <c r="F5" s="27" t="s">
        <v>162</v>
      </c>
      <c r="G5" s="27" t="s">
        <v>159</v>
      </c>
      <c r="H5" s="27" t="s">
        <v>163</v>
      </c>
      <c r="I5" s="27" t="s">
        <v>159</v>
      </c>
      <c r="J5" s="27" t="s">
        <v>164</v>
      </c>
      <c r="K5" s="27" t="s">
        <v>159</v>
      </c>
      <c r="L5" s="27" t="s">
        <v>165</v>
      </c>
      <c r="M5" s="27" t="s">
        <v>159</v>
      </c>
      <c r="N5" s="27" t="s">
        <v>166</v>
      </c>
      <c r="O5" s="27" t="s">
        <v>159</v>
      </c>
      <c r="P5" s="27" t="s">
        <v>167</v>
      </c>
      <c r="Q5" s="27" t="s">
        <v>159</v>
      </c>
      <c r="R5" s="27" t="s">
        <v>168</v>
      </c>
      <c r="S5" s="27" t="s">
        <v>159</v>
      </c>
    </row>
    <row r="6" spans="1:19" x14ac:dyDescent="0.2">
      <c r="A6" s="26" t="s">
        <v>169</v>
      </c>
      <c r="B6" s="26"/>
      <c r="C6" s="26"/>
      <c r="D6" s="26"/>
      <c r="E6" s="26"/>
      <c r="F6" s="26"/>
      <c r="G6" s="26"/>
      <c r="H6" s="26"/>
      <c r="I6" s="26"/>
      <c r="J6" s="26"/>
      <c r="K6" s="26"/>
      <c r="L6" s="26"/>
      <c r="M6" s="26"/>
      <c r="N6" s="26"/>
      <c r="O6" s="26"/>
      <c r="P6" s="26"/>
      <c r="Q6" s="26"/>
      <c r="R6" s="26"/>
      <c r="S6" s="26"/>
    </row>
    <row r="7" spans="1:19" x14ac:dyDescent="0.2">
      <c r="A7" s="12" t="s">
        <v>170</v>
      </c>
      <c r="B7" s="9">
        <v>72.2456127080182</v>
      </c>
      <c r="C7" s="10" t="s">
        <v>180</v>
      </c>
      <c r="D7" s="9">
        <v>1171.5638804841201</v>
      </c>
      <c r="E7" s="10" t="s">
        <v>180</v>
      </c>
      <c r="F7" s="9">
        <v>35.984152798789701</v>
      </c>
      <c r="G7" s="10" t="s">
        <v>180</v>
      </c>
      <c r="H7" s="9">
        <v>579.21811649016604</v>
      </c>
      <c r="I7" s="10" t="s">
        <v>180</v>
      </c>
      <c r="J7" s="9">
        <v>267.29561270801798</v>
      </c>
      <c r="K7" s="10" t="s">
        <v>180</v>
      </c>
      <c r="L7" s="9">
        <v>92.6223524962179</v>
      </c>
      <c r="M7" s="10" t="s">
        <v>159</v>
      </c>
      <c r="N7" s="9">
        <v>955.38343419062005</v>
      </c>
      <c r="O7" s="10" t="s">
        <v>180</v>
      </c>
      <c r="P7" s="9">
        <v>407.60234493192098</v>
      </c>
      <c r="Q7" s="10" t="s">
        <v>159</v>
      </c>
      <c r="R7" s="9">
        <v>3581.9155068078699</v>
      </c>
      <c r="S7" s="10" t="s">
        <v>180</v>
      </c>
    </row>
    <row r="8" spans="1:19" x14ac:dyDescent="0.2">
      <c r="A8" s="12" t="s">
        <v>171</v>
      </c>
      <c r="B8" s="9">
        <v>61.059664179104502</v>
      </c>
      <c r="C8" s="10" t="s">
        <v>180</v>
      </c>
      <c r="D8" s="9">
        <v>1206.6899253731301</v>
      </c>
      <c r="E8" s="10" t="s">
        <v>180</v>
      </c>
      <c r="F8" s="9">
        <v>43.508320895522402</v>
      </c>
      <c r="G8" s="10" t="s">
        <v>180</v>
      </c>
      <c r="H8" s="9">
        <v>603.93070895522396</v>
      </c>
      <c r="I8" s="10" t="s">
        <v>180</v>
      </c>
      <c r="J8" s="9">
        <v>308.744402985075</v>
      </c>
      <c r="K8" s="10" t="s">
        <v>180</v>
      </c>
      <c r="L8" s="9">
        <v>106.12209619402999</v>
      </c>
      <c r="M8" s="10" t="s">
        <v>159</v>
      </c>
      <c r="N8" s="9">
        <v>926.38227611940295</v>
      </c>
      <c r="O8" s="10" t="s">
        <v>180</v>
      </c>
      <c r="P8" s="9">
        <v>359.72712686567201</v>
      </c>
      <c r="Q8" s="10" t="s">
        <v>159</v>
      </c>
      <c r="R8" s="9">
        <v>3616.1645215671601</v>
      </c>
      <c r="S8" s="10" t="s">
        <v>180</v>
      </c>
    </row>
    <row r="9" spans="1:19" x14ac:dyDescent="0.2">
      <c r="A9" s="12" t="s">
        <v>172</v>
      </c>
      <c r="B9" s="9">
        <v>67.357313432835795</v>
      </c>
      <c r="C9" s="10" t="s">
        <v>180</v>
      </c>
      <c r="D9" s="9">
        <v>1186.5570895522401</v>
      </c>
      <c r="E9" s="10" t="s">
        <v>180</v>
      </c>
      <c r="F9" s="9">
        <v>49.581492537313402</v>
      </c>
      <c r="G9" s="10" t="s">
        <v>180</v>
      </c>
      <c r="H9" s="9">
        <v>931.12484259888095</v>
      </c>
      <c r="I9" s="10" t="s">
        <v>180</v>
      </c>
      <c r="J9" s="9">
        <v>360.24798507462702</v>
      </c>
      <c r="K9" s="10" t="s">
        <v>180</v>
      </c>
      <c r="L9" s="9">
        <v>110.378668731343</v>
      </c>
      <c r="M9" s="10" t="s">
        <v>159</v>
      </c>
      <c r="N9" s="9">
        <v>1034.0736567164199</v>
      </c>
      <c r="O9" s="10" t="s">
        <v>180</v>
      </c>
      <c r="P9" s="9">
        <v>380.343992537313</v>
      </c>
      <c r="Q9" s="10" t="s">
        <v>159</v>
      </c>
      <c r="R9" s="9">
        <v>4119.6650411809696</v>
      </c>
      <c r="S9" s="10" t="s">
        <v>180</v>
      </c>
    </row>
    <row r="10" spans="1:19" x14ac:dyDescent="0.2">
      <c r="A10" s="12" t="s">
        <v>173</v>
      </c>
      <c r="B10" s="9">
        <v>71.536356932153396</v>
      </c>
      <c r="C10" s="10" t="s">
        <v>180</v>
      </c>
      <c r="D10" s="9">
        <v>2501.6997787610599</v>
      </c>
      <c r="E10" s="10" t="s">
        <v>159</v>
      </c>
      <c r="F10" s="9">
        <v>54.138384955752201</v>
      </c>
      <c r="G10" s="10" t="s">
        <v>180</v>
      </c>
      <c r="H10" s="9">
        <v>1068.6252487393101</v>
      </c>
      <c r="I10" s="10" t="s">
        <v>180</v>
      </c>
      <c r="J10" s="9">
        <v>408.78735250737498</v>
      </c>
      <c r="K10" s="10" t="s">
        <v>180</v>
      </c>
      <c r="L10" s="9">
        <v>116.602809513274</v>
      </c>
      <c r="M10" s="10" t="s">
        <v>159</v>
      </c>
      <c r="N10" s="9">
        <v>1014.03193215339</v>
      </c>
      <c r="O10" s="10" t="s">
        <v>180</v>
      </c>
      <c r="P10" s="9">
        <v>362.15822271386401</v>
      </c>
      <c r="Q10" s="10" t="s">
        <v>159</v>
      </c>
      <c r="R10" s="9">
        <v>5597.5800862761798</v>
      </c>
      <c r="S10" s="10" t="s">
        <v>180</v>
      </c>
    </row>
    <row r="11" spans="1:19" x14ac:dyDescent="0.2">
      <c r="A11" s="12" t="s">
        <v>174</v>
      </c>
      <c r="B11" s="9">
        <v>82.006195965417902</v>
      </c>
      <c r="C11" s="10" t="s">
        <v>180</v>
      </c>
      <c r="D11" s="9">
        <v>2614.8321325648399</v>
      </c>
      <c r="E11" s="10" t="s">
        <v>159</v>
      </c>
      <c r="F11" s="9">
        <v>62.981015850144097</v>
      </c>
      <c r="G11" s="10" t="s">
        <v>180</v>
      </c>
      <c r="H11" s="9">
        <v>1095.0437531902001</v>
      </c>
      <c r="I11" s="10" t="s">
        <v>180</v>
      </c>
      <c r="J11" s="9">
        <v>432.94178674351599</v>
      </c>
      <c r="K11" s="10" t="s">
        <v>180</v>
      </c>
      <c r="L11" s="9">
        <v>124.523201873199</v>
      </c>
      <c r="M11" s="10" t="s">
        <v>159</v>
      </c>
      <c r="N11" s="9">
        <v>993.89247563976903</v>
      </c>
      <c r="O11" s="10" t="s">
        <v>180</v>
      </c>
      <c r="P11" s="9">
        <v>354.24726224783899</v>
      </c>
      <c r="Q11" s="10" t="s">
        <v>159</v>
      </c>
      <c r="R11" s="9">
        <v>5760.4678240749299</v>
      </c>
      <c r="S11" s="10" t="s">
        <v>180</v>
      </c>
    </row>
    <row r="12" spans="1:19" x14ac:dyDescent="0.2">
      <c r="A12" s="12" t="s">
        <v>175</v>
      </c>
      <c r="B12" s="9">
        <v>55.215421195652198</v>
      </c>
      <c r="C12" s="10" t="s">
        <v>180</v>
      </c>
      <c r="D12" s="9">
        <v>1852.79779211957</v>
      </c>
      <c r="E12" s="10" t="s">
        <v>159</v>
      </c>
      <c r="F12" s="9">
        <v>49.081793478260899</v>
      </c>
      <c r="G12" s="10" t="s">
        <v>180</v>
      </c>
      <c r="H12" s="9">
        <v>824.22039400271797</v>
      </c>
      <c r="I12" s="10" t="s">
        <v>180</v>
      </c>
      <c r="J12" s="9">
        <v>350.84127038043499</v>
      </c>
      <c r="K12" s="10" t="s">
        <v>180</v>
      </c>
      <c r="L12" s="9">
        <v>103.48879551630399</v>
      </c>
      <c r="M12" s="10" t="s">
        <v>180</v>
      </c>
      <c r="N12" s="9">
        <v>758.32518036820602</v>
      </c>
      <c r="O12" s="10" t="s">
        <v>180</v>
      </c>
      <c r="P12" s="9">
        <v>349.88019701087001</v>
      </c>
      <c r="Q12" s="10" t="s">
        <v>159</v>
      </c>
      <c r="R12" s="9">
        <v>4343.8508440720097</v>
      </c>
      <c r="S12" s="10" t="s">
        <v>180</v>
      </c>
    </row>
    <row r="13" spans="1:19" x14ac:dyDescent="0.2">
      <c r="A13" s="12" t="s">
        <v>176</v>
      </c>
      <c r="B13" s="9">
        <v>50.321664464993397</v>
      </c>
      <c r="C13" s="10" t="s">
        <v>180</v>
      </c>
      <c r="D13" s="9">
        <v>1877.84867899604</v>
      </c>
      <c r="E13" s="10" t="s">
        <v>180</v>
      </c>
      <c r="F13" s="9">
        <v>51.517822834346099</v>
      </c>
      <c r="G13" s="10" t="s">
        <v>180</v>
      </c>
      <c r="H13" s="9">
        <v>874.52548150363305</v>
      </c>
      <c r="I13" s="10" t="s">
        <v>180</v>
      </c>
      <c r="J13" s="9">
        <v>355.99395640686902</v>
      </c>
      <c r="K13" s="10" t="s">
        <v>180</v>
      </c>
      <c r="L13" s="9">
        <v>99.143560171730499</v>
      </c>
      <c r="M13" s="10" t="s">
        <v>180</v>
      </c>
      <c r="N13" s="9">
        <v>724.759682988441</v>
      </c>
      <c r="O13" s="10" t="s">
        <v>180</v>
      </c>
      <c r="P13" s="9">
        <v>346.90439233817699</v>
      </c>
      <c r="Q13" s="10" t="s">
        <v>159</v>
      </c>
      <c r="R13" s="9">
        <v>4381.0152397042302</v>
      </c>
      <c r="S13" s="10" t="s">
        <v>180</v>
      </c>
    </row>
    <row r="14" spans="1:19" x14ac:dyDescent="0.2">
      <c r="A14" s="12" t="s">
        <v>177</v>
      </c>
      <c r="B14" s="9">
        <v>72.3845192307692</v>
      </c>
      <c r="C14" s="10" t="s">
        <v>180</v>
      </c>
      <c r="D14" s="9">
        <v>1907.77669871795</v>
      </c>
      <c r="E14" s="10" t="s">
        <v>159</v>
      </c>
      <c r="F14" s="9">
        <v>53.754743589743597</v>
      </c>
      <c r="G14" s="10" t="s">
        <v>180</v>
      </c>
      <c r="H14" s="9">
        <v>950.43356891057704</v>
      </c>
      <c r="I14" s="10" t="s">
        <v>180</v>
      </c>
      <c r="J14" s="9">
        <v>406.67201923076902</v>
      </c>
      <c r="K14" s="10" t="s">
        <v>180</v>
      </c>
      <c r="L14" s="9">
        <v>106.114551282051</v>
      </c>
      <c r="M14" s="10" t="s">
        <v>180</v>
      </c>
      <c r="N14" s="9">
        <v>752.61805131057702</v>
      </c>
      <c r="O14" s="10" t="s">
        <v>180</v>
      </c>
      <c r="P14" s="9">
        <v>347.48967948718001</v>
      </c>
      <c r="Q14" s="10" t="s">
        <v>159</v>
      </c>
      <c r="R14" s="9">
        <v>4597.2438317596198</v>
      </c>
      <c r="S14" s="10" t="s">
        <v>180</v>
      </c>
    </row>
    <row r="15" spans="1:19" x14ac:dyDescent="0.2">
      <c r="A15" s="12" t="s">
        <v>181</v>
      </c>
      <c r="B15" s="9">
        <v>82.7</v>
      </c>
      <c r="C15" s="10" t="s">
        <v>180</v>
      </c>
      <c r="D15" s="9">
        <v>1946.0720588235299</v>
      </c>
      <c r="E15" s="10" t="s">
        <v>159</v>
      </c>
      <c r="F15" s="9">
        <v>56.397058823529399</v>
      </c>
      <c r="G15" s="10" t="s">
        <v>180</v>
      </c>
      <c r="H15" s="9">
        <v>1059.7583692058799</v>
      </c>
      <c r="I15" s="10" t="s">
        <v>180</v>
      </c>
      <c r="J15" s="9">
        <v>453.00147058823501</v>
      </c>
      <c r="K15" s="10" t="s">
        <v>180</v>
      </c>
      <c r="L15" s="9">
        <v>112.414705882353</v>
      </c>
      <c r="M15" s="10" t="s">
        <v>180</v>
      </c>
      <c r="N15" s="9">
        <v>756.38303011764697</v>
      </c>
      <c r="O15" s="10" t="s">
        <v>180</v>
      </c>
      <c r="P15" s="9">
        <v>366.304411764706</v>
      </c>
      <c r="Q15" s="10" t="s">
        <v>159</v>
      </c>
      <c r="R15" s="9">
        <v>4833.0311052058796</v>
      </c>
      <c r="S15" s="10" t="s">
        <v>180</v>
      </c>
    </row>
    <row r="16" spans="1:19" x14ac:dyDescent="0.2">
      <c r="A16" s="12" t="s">
        <v>182</v>
      </c>
      <c r="B16" s="9">
        <v>80.477444987775101</v>
      </c>
      <c r="C16" s="10" t="s">
        <v>180</v>
      </c>
      <c r="D16" s="9">
        <v>2085.9841075794602</v>
      </c>
      <c r="E16" s="10" t="s">
        <v>159</v>
      </c>
      <c r="F16" s="9">
        <v>65.466748166259194</v>
      </c>
      <c r="G16" s="10" t="s">
        <v>180</v>
      </c>
      <c r="H16" s="9">
        <v>1149.17390016076</v>
      </c>
      <c r="I16" s="10" t="s">
        <v>180</v>
      </c>
      <c r="J16" s="9">
        <v>462.912652811736</v>
      </c>
      <c r="K16" s="10" t="s">
        <v>180</v>
      </c>
      <c r="L16" s="9">
        <v>113.075794621027</v>
      </c>
      <c r="M16" s="10" t="s">
        <v>180</v>
      </c>
      <c r="N16" s="9">
        <v>758.58798520232301</v>
      </c>
      <c r="O16" s="10" t="s">
        <v>180</v>
      </c>
      <c r="P16" s="9">
        <v>383.124694376528</v>
      </c>
      <c r="Q16" s="10" t="s">
        <v>159</v>
      </c>
      <c r="R16" s="9">
        <v>5098.80332790587</v>
      </c>
      <c r="S16" s="10" t="s">
        <v>180</v>
      </c>
    </row>
    <row r="17" spans="1:19" x14ac:dyDescent="0.2">
      <c r="A17" s="12" t="s">
        <v>183</v>
      </c>
      <c r="B17" s="9">
        <v>73.775799763033206</v>
      </c>
      <c r="C17" s="10" t="s">
        <v>180</v>
      </c>
      <c r="D17" s="9">
        <v>2150.9144875592401</v>
      </c>
      <c r="E17" s="10" t="s">
        <v>159</v>
      </c>
      <c r="F17" s="9">
        <v>76.809012144549797</v>
      </c>
      <c r="G17" s="10" t="s">
        <v>180</v>
      </c>
      <c r="H17" s="9">
        <v>1170.98171879502</v>
      </c>
      <c r="I17" s="10" t="s">
        <v>180</v>
      </c>
      <c r="J17" s="9">
        <v>447.26569905213302</v>
      </c>
      <c r="K17" s="10" t="s">
        <v>180</v>
      </c>
      <c r="L17" s="9">
        <v>104.86596563981</v>
      </c>
      <c r="M17" s="10" t="s">
        <v>180</v>
      </c>
      <c r="N17" s="9">
        <v>1881.13601895735</v>
      </c>
      <c r="O17" s="10" t="s">
        <v>180</v>
      </c>
      <c r="P17" s="9">
        <v>394.51877962085302</v>
      </c>
      <c r="Q17" s="10" t="s">
        <v>159</v>
      </c>
      <c r="R17" s="9">
        <v>6300.2674815319897</v>
      </c>
      <c r="S17" s="10" t="s">
        <v>180</v>
      </c>
    </row>
    <row r="18" spans="1:19" x14ac:dyDescent="0.2">
      <c r="A18" s="12" t="s">
        <v>184</v>
      </c>
      <c r="B18" s="9">
        <v>73.440880322209395</v>
      </c>
      <c r="C18" s="10" t="s">
        <v>180</v>
      </c>
      <c r="D18" s="9">
        <v>2252.8995684695101</v>
      </c>
      <c r="E18" s="10" t="s">
        <v>159</v>
      </c>
      <c r="F18" s="9">
        <v>85.588406214039097</v>
      </c>
      <c r="G18" s="10" t="s">
        <v>180</v>
      </c>
      <c r="H18" s="9">
        <v>1105.0355243955701</v>
      </c>
      <c r="I18" s="10" t="s">
        <v>180</v>
      </c>
      <c r="J18" s="9">
        <v>464.63204833141498</v>
      </c>
      <c r="K18" s="10" t="s">
        <v>180</v>
      </c>
      <c r="L18" s="9">
        <v>110.490563866513</v>
      </c>
      <c r="M18" s="10" t="s">
        <v>180</v>
      </c>
      <c r="N18" s="9">
        <v>1889.0489351081301</v>
      </c>
      <c r="O18" s="10" t="s">
        <v>180</v>
      </c>
      <c r="P18" s="9">
        <v>440.47897008055202</v>
      </c>
      <c r="Q18" s="10" t="s">
        <v>159</v>
      </c>
      <c r="R18" s="9">
        <v>6421.6148967879399</v>
      </c>
      <c r="S18" s="10" t="s">
        <v>180</v>
      </c>
    </row>
    <row r="19" spans="1:19" x14ac:dyDescent="0.2">
      <c r="A19" s="12" t="s">
        <v>185</v>
      </c>
      <c r="B19" s="9">
        <v>77.795991091313994</v>
      </c>
      <c r="C19" s="10" t="s">
        <v>180</v>
      </c>
      <c r="D19" s="9">
        <v>2021.0130846325201</v>
      </c>
      <c r="E19" s="10" t="s">
        <v>159</v>
      </c>
      <c r="F19" s="9">
        <v>93.311677829621402</v>
      </c>
      <c r="G19" s="10" t="s">
        <v>180</v>
      </c>
      <c r="H19" s="9">
        <v>1151.6039860999399</v>
      </c>
      <c r="I19" s="10" t="s">
        <v>180</v>
      </c>
      <c r="J19" s="9">
        <v>421.84593541202702</v>
      </c>
      <c r="K19" s="10" t="s">
        <v>180</v>
      </c>
      <c r="L19" s="9">
        <v>112.947856347439</v>
      </c>
      <c r="M19" s="10" t="s">
        <v>180</v>
      </c>
      <c r="N19" s="9">
        <v>1883.60917894709</v>
      </c>
      <c r="O19" s="10" t="s">
        <v>180</v>
      </c>
      <c r="P19" s="9">
        <v>419.29574053452097</v>
      </c>
      <c r="Q19" s="10" t="s">
        <v>159</v>
      </c>
      <c r="R19" s="9">
        <v>6181.4234508944701</v>
      </c>
      <c r="S19" s="10" t="s">
        <v>180</v>
      </c>
    </row>
    <row r="20" spans="1:19" x14ac:dyDescent="0.2">
      <c r="A20" s="12" t="s">
        <v>187</v>
      </c>
      <c r="B20" s="9">
        <v>71.227078833693298</v>
      </c>
      <c r="C20" s="10" t="s">
        <v>180</v>
      </c>
      <c r="D20" s="9">
        <v>2115.20429265659</v>
      </c>
      <c r="E20" s="10" t="s">
        <v>159</v>
      </c>
      <c r="F20" s="9">
        <v>92.817995693034604</v>
      </c>
      <c r="G20" s="10" t="s">
        <v>180</v>
      </c>
      <c r="H20" s="9">
        <v>1176.0343083042701</v>
      </c>
      <c r="I20" s="10" t="s">
        <v>180</v>
      </c>
      <c r="J20" s="9">
        <v>408.45842332613398</v>
      </c>
      <c r="K20" s="10" t="s">
        <v>180</v>
      </c>
      <c r="L20" s="9">
        <v>113.858261339093</v>
      </c>
      <c r="M20" s="10" t="s">
        <v>180</v>
      </c>
      <c r="N20" s="9">
        <v>1909.11771715799</v>
      </c>
      <c r="O20" s="10" t="s">
        <v>180</v>
      </c>
      <c r="P20" s="9">
        <v>453.74141392062597</v>
      </c>
      <c r="Q20" s="10" t="s">
        <v>159</v>
      </c>
      <c r="R20" s="9">
        <v>6340.4594912314296</v>
      </c>
      <c r="S20" s="10" t="s">
        <v>180</v>
      </c>
    </row>
    <row r="21" spans="1:19" x14ac:dyDescent="0.2">
      <c r="A21" s="12" t="s">
        <v>188</v>
      </c>
      <c r="B21" s="9">
        <v>74.776107594936704</v>
      </c>
      <c r="C21" s="10" t="s">
        <v>180</v>
      </c>
      <c r="D21" s="9">
        <v>1764.45213607595</v>
      </c>
      <c r="E21" s="10" t="s">
        <v>180</v>
      </c>
      <c r="F21" s="9">
        <v>75.0999936181435</v>
      </c>
      <c r="G21" s="10" t="s">
        <v>180</v>
      </c>
      <c r="H21" s="9">
        <v>1143.5142383786899</v>
      </c>
      <c r="I21" s="10" t="s">
        <v>180</v>
      </c>
      <c r="J21" s="9">
        <v>385.87470991561202</v>
      </c>
      <c r="K21" s="10" t="s">
        <v>180</v>
      </c>
      <c r="L21" s="9">
        <v>111.094514767932</v>
      </c>
      <c r="M21" s="10" t="s">
        <v>180</v>
      </c>
      <c r="N21" s="9">
        <v>1838.7559035408401</v>
      </c>
      <c r="O21" s="10" t="s">
        <v>180</v>
      </c>
      <c r="P21" s="9">
        <v>445.51959388185702</v>
      </c>
      <c r="Q21" s="10" t="s">
        <v>159</v>
      </c>
      <c r="R21" s="9">
        <v>5839.0871977739698</v>
      </c>
      <c r="S21" s="10" t="s">
        <v>180</v>
      </c>
    </row>
    <row r="22" spans="1:19" x14ac:dyDescent="0.2">
      <c r="A22" s="12" t="s">
        <v>189</v>
      </c>
      <c r="B22" s="9">
        <v>64.130706243602901</v>
      </c>
      <c r="C22" s="10" t="s">
        <v>180</v>
      </c>
      <c r="D22" s="9">
        <v>2102.6679119754299</v>
      </c>
      <c r="E22" s="10" t="s">
        <v>159</v>
      </c>
      <c r="F22" s="9">
        <v>60.114700562947803</v>
      </c>
      <c r="G22" s="10" t="s">
        <v>180</v>
      </c>
      <c r="H22" s="9">
        <v>1139.61546978813</v>
      </c>
      <c r="I22" s="10" t="s">
        <v>180</v>
      </c>
      <c r="J22" s="9">
        <v>378.75890481064499</v>
      </c>
      <c r="K22" s="10" t="s">
        <v>180</v>
      </c>
      <c r="L22" s="9">
        <v>100.71686284544499</v>
      </c>
      <c r="M22" s="10" t="s">
        <v>180</v>
      </c>
      <c r="N22" s="9">
        <v>1807.74400317095</v>
      </c>
      <c r="O22" s="10" t="s">
        <v>180</v>
      </c>
      <c r="P22" s="9">
        <v>436.63841862845402</v>
      </c>
      <c r="Q22" s="10" t="s">
        <v>159</v>
      </c>
      <c r="R22" s="9">
        <v>6090.3869780256</v>
      </c>
      <c r="S22" s="10" t="s">
        <v>180</v>
      </c>
    </row>
    <row r="23" spans="1:19" x14ac:dyDescent="0.2">
      <c r="A23" s="12" t="s">
        <v>190</v>
      </c>
      <c r="B23" s="9">
        <v>62.404249999999998</v>
      </c>
      <c r="C23" s="10" t="s">
        <v>180</v>
      </c>
      <c r="D23" s="9">
        <v>2104.8491749999998</v>
      </c>
      <c r="E23" s="10" t="s">
        <v>159</v>
      </c>
      <c r="F23" s="9">
        <v>62.435419224999997</v>
      </c>
      <c r="G23" s="10" t="s">
        <v>180</v>
      </c>
      <c r="H23" s="9">
        <v>1179.70444983075</v>
      </c>
      <c r="I23" s="10" t="s">
        <v>180</v>
      </c>
      <c r="J23" s="9">
        <v>370.772425</v>
      </c>
      <c r="K23" s="10" t="s">
        <v>180</v>
      </c>
      <c r="L23" s="9">
        <v>98.367474999999999</v>
      </c>
      <c r="M23" s="10" t="s">
        <v>180</v>
      </c>
      <c r="N23" s="9">
        <v>1861.9947989878001</v>
      </c>
      <c r="O23" s="10" t="s">
        <v>180</v>
      </c>
      <c r="P23" s="9">
        <v>470.53838500000001</v>
      </c>
      <c r="Q23" s="10" t="s">
        <v>159</v>
      </c>
      <c r="R23" s="9">
        <v>6211.0663780435498</v>
      </c>
      <c r="S23" s="10" t="s">
        <v>180</v>
      </c>
    </row>
    <row r="24" spans="1:19" x14ac:dyDescent="0.2">
      <c r="A24" s="12" t="s">
        <v>191</v>
      </c>
      <c r="B24" s="9">
        <v>65.226857282502394</v>
      </c>
      <c r="C24" s="10" t="s">
        <v>180</v>
      </c>
      <c r="D24" s="9">
        <v>2133.16368523949</v>
      </c>
      <c r="E24" s="10" t="s">
        <v>159</v>
      </c>
      <c r="F24" s="9">
        <v>61.121939822824999</v>
      </c>
      <c r="G24" s="10" t="s">
        <v>180</v>
      </c>
      <c r="H24" s="9">
        <v>1195.18046008651</v>
      </c>
      <c r="I24" s="10" t="s">
        <v>180</v>
      </c>
      <c r="J24" s="9">
        <v>353.88404203323603</v>
      </c>
      <c r="K24" s="10" t="s">
        <v>180</v>
      </c>
      <c r="L24" s="9">
        <v>94.534745601173</v>
      </c>
      <c r="M24" s="10" t="s">
        <v>180</v>
      </c>
      <c r="N24" s="9">
        <v>1740.12290678308</v>
      </c>
      <c r="O24" s="10" t="s">
        <v>180</v>
      </c>
      <c r="P24" s="9">
        <v>484.57551319648098</v>
      </c>
      <c r="Q24" s="10" t="s">
        <v>159</v>
      </c>
      <c r="R24" s="9">
        <v>6127.8101500452904</v>
      </c>
      <c r="S24" s="10" t="s">
        <v>180</v>
      </c>
    </row>
    <row r="25" spans="1:19" x14ac:dyDescent="0.2">
      <c r="A25" s="12" t="s">
        <v>192</v>
      </c>
      <c r="B25" s="9">
        <v>61.433476190476199</v>
      </c>
      <c r="C25" s="10" t="s">
        <v>180</v>
      </c>
      <c r="D25" s="9">
        <v>2114.3310363771402</v>
      </c>
      <c r="E25" s="10" t="s">
        <v>159</v>
      </c>
      <c r="F25" s="9">
        <v>64.949554023809497</v>
      </c>
      <c r="G25" s="10" t="s">
        <v>180</v>
      </c>
      <c r="H25" s="9">
        <v>1169.98920652429</v>
      </c>
      <c r="I25" s="10" t="s">
        <v>180</v>
      </c>
      <c r="J25" s="9">
        <v>427.19866666666701</v>
      </c>
      <c r="K25" s="10" t="s">
        <v>180</v>
      </c>
      <c r="L25" s="9">
        <v>92.248690476190504</v>
      </c>
      <c r="M25" s="10" t="s">
        <v>180</v>
      </c>
      <c r="N25" s="9">
        <v>1691.99855550858</v>
      </c>
      <c r="O25" s="10" t="s">
        <v>180</v>
      </c>
      <c r="P25" s="9">
        <v>494.79361904761902</v>
      </c>
      <c r="Q25" s="10" t="s">
        <v>159</v>
      </c>
      <c r="R25" s="9">
        <v>6116.9428048147702</v>
      </c>
      <c r="S25" s="10" t="s">
        <v>180</v>
      </c>
    </row>
    <row r="26" spans="1:19" x14ac:dyDescent="0.2">
      <c r="A26" s="12" t="s">
        <v>193</v>
      </c>
      <c r="B26" s="9">
        <v>54.759620786516798</v>
      </c>
      <c r="C26" s="10" t="s">
        <v>180</v>
      </c>
      <c r="D26" s="9">
        <v>2280.3086376404499</v>
      </c>
      <c r="E26" s="10" t="s">
        <v>159</v>
      </c>
      <c r="F26" s="9">
        <v>75.301345950374497</v>
      </c>
      <c r="G26" s="10" t="s">
        <v>180</v>
      </c>
      <c r="H26" s="9">
        <v>1191.5422076750399</v>
      </c>
      <c r="I26" s="10" t="s">
        <v>180</v>
      </c>
      <c r="J26" s="9">
        <v>419.65873127340802</v>
      </c>
      <c r="K26" s="10" t="s">
        <v>180</v>
      </c>
      <c r="L26" s="9">
        <v>91.774651217228495</v>
      </c>
      <c r="M26" s="10" t="s">
        <v>180</v>
      </c>
      <c r="N26" s="9">
        <v>1776.0640372823</v>
      </c>
      <c r="O26" s="10" t="s">
        <v>180</v>
      </c>
      <c r="P26" s="9">
        <v>479.815870786517</v>
      </c>
      <c r="Q26" s="10" t="s">
        <v>159</v>
      </c>
      <c r="R26" s="9">
        <v>6369.2251026118402</v>
      </c>
      <c r="S26" s="10" t="s">
        <v>180</v>
      </c>
    </row>
    <row r="27" spans="1:19" x14ac:dyDescent="0.2">
      <c r="A27" s="12" t="s">
        <v>195</v>
      </c>
      <c r="B27" s="9">
        <v>54.324492151431201</v>
      </c>
      <c r="C27" s="10" t="s">
        <v>180</v>
      </c>
      <c r="D27" s="9">
        <v>2403.7212603878102</v>
      </c>
      <c r="E27" s="10" t="s">
        <v>159</v>
      </c>
      <c r="F27" s="9">
        <v>91.103858264081296</v>
      </c>
      <c r="G27" s="10" t="s">
        <v>180</v>
      </c>
      <c r="H27" s="9">
        <v>1236.4152143782601</v>
      </c>
      <c r="I27" s="10" t="s">
        <v>180</v>
      </c>
      <c r="J27" s="9">
        <v>413.15408587257599</v>
      </c>
      <c r="K27" s="10" t="s">
        <v>180</v>
      </c>
      <c r="L27" s="9">
        <v>92.320390120036905</v>
      </c>
      <c r="M27" s="10" t="s">
        <v>180</v>
      </c>
      <c r="N27" s="9">
        <v>1823.6575023083999</v>
      </c>
      <c r="O27" s="10" t="s">
        <v>180</v>
      </c>
      <c r="P27" s="9">
        <v>422.00727146814398</v>
      </c>
      <c r="Q27" s="10" t="s">
        <v>159</v>
      </c>
      <c r="R27" s="9">
        <v>6536.7040749507496</v>
      </c>
      <c r="S27" s="10" t="s">
        <v>180</v>
      </c>
    </row>
    <row r="28" spans="1:19" x14ac:dyDescent="0.2">
      <c r="A28" s="12" t="s">
        <v>196</v>
      </c>
      <c r="B28" s="9">
        <v>53.015744101633402</v>
      </c>
      <c r="C28" s="10" t="s">
        <v>180</v>
      </c>
      <c r="D28" s="9">
        <v>2378.77406533575</v>
      </c>
      <c r="E28" s="10" t="s">
        <v>159</v>
      </c>
      <c r="F28" s="9">
        <v>88.0350133393829</v>
      </c>
      <c r="G28" s="10" t="s">
        <v>180</v>
      </c>
      <c r="H28" s="9">
        <v>1213.15786231893</v>
      </c>
      <c r="I28" s="10" t="s">
        <v>180</v>
      </c>
      <c r="J28" s="9">
        <v>381.48475499092598</v>
      </c>
      <c r="K28" s="10" t="s">
        <v>180</v>
      </c>
      <c r="L28" s="9">
        <v>84.728375680580797</v>
      </c>
      <c r="M28" s="10" t="s">
        <v>180</v>
      </c>
      <c r="N28" s="9">
        <v>1744.4767222717201</v>
      </c>
      <c r="O28" s="10" t="s">
        <v>180</v>
      </c>
      <c r="P28" s="9">
        <v>392.70917462273098</v>
      </c>
      <c r="Q28" s="10" t="s">
        <v>159</v>
      </c>
      <c r="R28" s="9">
        <v>6336.3817126616595</v>
      </c>
      <c r="S28" s="10" t="s">
        <v>180</v>
      </c>
    </row>
    <row r="29" spans="1:19" x14ac:dyDescent="0.2">
      <c r="A29" s="12" t="s">
        <v>198</v>
      </c>
      <c r="B29" s="9">
        <v>51.158014247551201</v>
      </c>
      <c r="C29" s="10" t="s">
        <v>180</v>
      </c>
      <c r="D29" s="9">
        <v>2438.15952804987</v>
      </c>
      <c r="E29" s="10" t="s">
        <v>159</v>
      </c>
      <c r="F29" s="9">
        <v>98.707324131789804</v>
      </c>
      <c r="G29" s="10" t="s">
        <v>314</v>
      </c>
      <c r="H29" s="9">
        <v>1243.1615070738501</v>
      </c>
      <c r="I29" s="10" t="s">
        <v>180</v>
      </c>
      <c r="J29" s="9">
        <v>411.51785396259999</v>
      </c>
      <c r="K29" s="10" t="s">
        <v>159</v>
      </c>
      <c r="L29" s="9">
        <v>80.614004496883396</v>
      </c>
      <c r="M29" s="10" t="s">
        <v>180</v>
      </c>
      <c r="N29" s="9">
        <v>1783.10476059763</v>
      </c>
      <c r="O29" s="10" t="s">
        <v>180</v>
      </c>
      <c r="P29" s="9">
        <v>375.64216384683903</v>
      </c>
      <c r="Q29" s="10" t="s">
        <v>159</v>
      </c>
      <c r="R29" s="9">
        <v>6482.0651564070104</v>
      </c>
      <c r="S29" s="10" t="s">
        <v>401</v>
      </c>
    </row>
    <row r="30" spans="1:19" x14ac:dyDescent="0.2">
      <c r="A30" s="12" t="s">
        <v>199</v>
      </c>
      <c r="B30" s="9">
        <v>53.223071866783499</v>
      </c>
      <c r="C30" s="10" t="s">
        <v>180</v>
      </c>
      <c r="D30" s="9">
        <v>2554.38821209465</v>
      </c>
      <c r="E30" s="10" t="s">
        <v>159</v>
      </c>
      <c r="F30" s="9">
        <v>99.179886064855395</v>
      </c>
      <c r="G30" s="10" t="s">
        <v>159</v>
      </c>
      <c r="H30" s="9">
        <v>1306.4048094299101</v>
      </c>
      <c r="I30" s="10" t="s">
        <v>180</v>
      </c>
      <c r="J30" s="9">
        <v>421.92283085013099</v>
      </c>
      <c r="K30" s="10" t="s">
        <v>159</v>
      </c>
      <c r="L30" s="9">
        <v>86.025364592462793</v>
      </c>
      <c r="M30" s="10" t="s">
        <v>180</v>
      </c>
      <c r="N30" s="9">
        <v>1874.5910921188399</v>
      </c>
      <c r="O30" s="10" t="s">
        <v>180</v>
      </c>
      <c r="P30" s="9">
        <v>395.11305872042101</v>
      </c>
      <c r="Q30" s="10" t="s">
        <v>159</v>
      </c>
      <c r="R30" s="9">
        <v>6790.8483257380603</v>
      </c>
      <c r="S30" s="10" t="s">
        <v>180</v>
      </c>
    </row>
    <row r="31" spans="1:19" x14ac:dyDescent="0.2">
      <c r="A31" s="12" t="s">
        <v>200</v>
      </c>
      <c r="B31" s="9">
        <v>56.544209161624899</v>
      </c>
      <c r="C31" s="10" t="s">
        <v>159</v>
      </c>
      <c r="D31" s="9">
        <v>2259.9515341400202</v>
      </c>
      <c r="E31" s="10" t="s">
        <v>159</v>
      </c>
      <c r="F31" s="9">
        <v>76.277506482281794</v>
      </c>
      <c r="G31" s="10" t="s">
        <v>159</v>
      </c>
      <c r="H31" s="9">
        <v>1199.95209243458</v>
      </c>
      <c r="I31" s="10" t="s">
        <v>180</v>
      </c>
      <c r="J31" s="9">
        <v>343.94900605012998</v>
      </c>
      <c r="K31" s="10" t="s">
        <v>159</v>
      </c>
      <c r="L31" s="9">
        <v>84.8706308340536</v>
      </c>
      <c r="M31" s="10" t="s">
        <v>180</v>
      </c>
      <c r="N31" s="9">
        <v>1498.77973717278</v>
      </c>
      <c r="O31" s="10" t="s">
        <v>180</v>
      </c>
      <c r="P31" s="9">
        <v>419.10229040622301</v>
      </c>
      <c r="Q31" s="10" t="s">
        <v>159</v>
      </c>
      <c r="R31" s="9">
        <v>5939.4270066816798</v>
      </c>
      <c r="S31" s="10" t="s">
        <v>180</v>
      </c>
    </row>
    <row r="32" spans="1:19" x14ac:dyDescent="0.2">
      <c r="A32" s="15" t="s">
        <v>201</v>
      </c>
      <c r="B32" s="13">
        <v>67.979887759999997</v>
      </c>
      <c r="C32" s="14" t="s">
        <v>159</v>
      </c>
      <c r="D32" s="13">
        <v>2590.489</v>
      </c>
      <c r="E32" s="14" t="s">
        <v>159</v>
      </c>
      <c r="F32" s="13">
        <v>98.947000000000003</v>
      </c>
      <c r="G32" s="14" t="s">
        <v>159</v>
      </c>
      <c r="H32" s="13">
        <v>1659.8640435029599</v>
      </c>
      <c r="I32" s="14" t="s">
        <v>180</v>
      </c>
      <c r="J32" s="13">
        <v>455.94025957000002</v>
      </c>
      <c r="K32" s="14" t="s">
        <v>159</v>
      </c>
      <c r="L32" s="13">
        <v>107.59460511</v>
      </c>
      <c r="M32" s="14" t="s">
        <v>159</v>
      </c>
      <c r="N32" s="13">
        <v>1277.2588982991499</v>
      </c>
      <c r="O32" s="14" t="s">
        <v>180</v>
      </c>
      <c r="P32" s="13">
        <v>482.15</v>
      </c>
      <c r="Q32" s="14" t="s">
        <v>159</v>
      </c>
      <c r="R32" s="13">
        <v>6740.2236942421096</v>
      </c>
      <c r="S32" s="14" t="s">
        <v>180</v>
      </c>
    </row>
    <row r="34" spans="1:2" x14ac:dyDescent="0.2">
      <c r="A34" s="16" t="s">
        <v>202</v>
      </c>
      <c r="B34" s="16" t="s">
        <v>227</v>
      </c>
    </row>
    <row r="37" spans="1:2" x14ac:dyDescent="0.2">
      <c r="B37" s="16" t="s">
        <v>318</v>
      </c>
    </row>
    <row r="38" spans="1:2" x14ac:dyDescent="0.2">
      <c r="B38" s="16" t="s">
        <v>208</v>
      </c>
    </row>
    <row r="41" spans="1:2" x14ac:dyDescent="0.2">
      <c r="A41" s="17" t="str">
        <f>HYPERLINK("#'TOTAL 11'!A2", "&lt;&lt;&lt; Previous table")</f>
        <v>&lt;&lt;&lt; Previous table</v>
      </c>
    </row>
    <row r="42" spans="1:2" x14ac:dyDescent="0.2">
      <c r="A42" s="17" t="str">
        <f>HYPERLINK("#'TOTAL 13'!A2", "&gt;&gt;&gt; Next table")</f>
        <v>&gt;&gt;&gt; Next table</v>
      </c>
    </row>
  </sheetData>
  <mergeCells count="12">
    <mergeCell ref="A2:S2"/>
    <mergeCell ref="A3:S3"/>
    <mergeCell ref="A6:S6"/>
    <mergeCell ref="B5:C5"/>
    <mergeCell ref="D5:E5"/>
    <mergeCell ref="F5:G5"/>
    <mergeCell ref="H5:I5"/>
    <mergeCell ref="J5:K5"/>
    <mergeCell ref="L5:M5"/>
    <mergeCell ref="N5:O5"/>
    <mergeCell ref="P5:Q5"/>
    <mergeCell ref="R5:S5"/>
  </mergeCells>
  <pageMargins left="0.7" right="0.7" top="0.75" bottom="0.75" header="0.3" footer="0.3"/>
  <pageSetup paperSize="9" orientation="portrait" horizontalDpi="300" verticalDpi="300"/>
</worksheet>
</file>

<file path=xl/worksheets/sheet1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500-000000000000}">
  <dimension ref="A1:S42"/>
  <sheetViews>
    <sheetView workbookViewId="0"/>
  </sheetViews>
  <sheetFormatPr defaultColWidth="11.42578125" defaultRowHeight="12.75" x14ac:dyDescent="0.2"/>
  <cols>
    <col min="1" max="2" width="12.7109375" customWidth="1"/>
    <col min="3" max="3" width="4.42578125" customWidth="1"/>
    <col min="4" max="4" width="12.7109375" customWidth="1"/>
    <col min="5" max="5" width="4.42578125" customWidth="1"/>
    <col min="6" max="6" width="12.7109375" customWidth="1"/>
    <col min="7" max="7" width="4.42578125" customWidth="1"/>
    <col min="8" max="8" width="12.7109375" customWidth="1"/>
    <col min="9" max="9" width="4.42578125" customWidth="1"/>
    <col min="10" max="10" width="12.7109375" customWidth="1"/>
    <col min="11" max="11" width="4.42578125" customWidth="1"/>
    <col min="12" max="12" width="12.7109375" customWidth="1"/>
    <col min="13" max="13" width="4.42578125" customWidth="1"/>
    <col min="14" max="14" width="12.7109375" customWidth="1"/>
    <col min="15" max="15" width="4.42578125" customWidth="1"/>
    <col min="16" max="16" width="12.7109375" customWidth="1"/>
    <col min="17" max="17" width="4.42578125" customWidth="1"/>
    <col min="18" max="18" width="12.7109375" customWidth="1"/>
    <col min="19" max="19" width="4.42578125" customWidth="1"/>
  </cols>
  <sheetData>
    <row r="1" spans="1:19" x14ac:dyDescent="0.2">
      <c r="A1" s="8" t="str">
        <f>HYPERLINK("#'INDEX'!B137", "Link to index")</f>
        <v>Link to index</v>
      </c>
    </row>
    <row r="2" spans="1:19" ht="15.75" customHeight="1" x14ac:dyDescent="0.2">
      <c r="A2" s="25" t="s">
        <v>471</v>
      </c>
      <c r="B2" s="24"/>
      <c r="C2" s="24"/>
      <c r="D2" s="24"/>
      <c r="E2" s="24"/>
      <c r="F2" s="24"/>
      <c r="G2" s="24"/>
      <c r="H2" s="24"/>
      <c r="I2" s="24"/>
      <c r="J2" s="24"/>
      <c r="K2" s="24"/>
      <c r="L2" s="24"/>
      <c r="M2" s="24"/>
      <c r="N2" s="24"/>
      <c r="O2" s="24"/>
      <c r="P2" s="24"/>
      <c r="Q2" s="24"/>
      <c r="R2" s="24"/>
      <c r="S2" s="24"/>
    </row>
    <row r="3" spans="1:19" ht="15.75" customHeight="1" x14ac:dyDescent="0.2">
      <c r="A3" s="25" t="s">
        <v>155</v>
      </c>
      <c r="B3" s="24"/>
      <c r="C3" s="24"/>
      <c r="D3" s="24"/>
      <c r="E3" s="24"/>
      <c r="F3" s="24"/>
      <c r="G3" s="24"/>
      <c r="H3" s="24"/>
      <c r="I3" s="24"/>
      <c r="J3" s="24"/>
      <c r="K3" s="24"/>
      <c r="L3" s="24"/>
      <c r="M3" s="24"/>
      <c r="N3" s="24"/>
      <c r="O3" s="24"/>
      <c r="P3" s="24"/>
      <c r="Q3" s="24"/>
      <c r="R3" s="24"/>
      <c r="S3" s="24"/>
    </row>
    <row r="4" spans="1:19" ht="15.75" customHeight="1" x14ac:dyDescent="0.2"/>
    <row r="5" spans="1:19" ht="55.5" customHeight="1" x14ac:dyDescent="0.2">
      <c r="A5" s="11" t="s">
        <v>159</v>
      </c>
      <c r="B5" s="27" t="s">
        <v>160</v>
      </c>
      <c r="C5" s="27" t="s">
        <v>159</v>
      </c>
      <c r="D5" s="27" t="s">
        <v>161</v>
      </c>
      <c r="E5" s="27" t="s">
        <v>159</v>
      </c>
      <c r="F5" s="27" t="s">
        <v>162</v>
      </c>
      <c r="G5" s="27" t="s">
        <v>159</v>
      </c>
      <c r="H5" s="27" t="s">
        <v>163</v>
      </c>
      <c r="I5" s="27" t="s">
        <v>159</v>
      </c>
      <c r="J5" s="27" t="s">
        <v>164</v>
      </c>
      <c r="K5" s="27" t="s">
        <v>159</v>
      </c>
      <c r="L5" s="27" t="s">
        <v>165</v>
      </c>
      <c r="M5" s="27" t="s">
        <v>159</v>
      </c>
      <c r="N5" s="27" t="s">
        <v>166</v>
      </c>
      <c r="O5" s="27" t="s">
        <v>159</v>
      </c>
      <c r="P5" s="27" t="s">
        <v>167</v>
      </c>
      <c r="Q5" s="27" t="s">
        <v>159</v>
      </c>
      <c r="R5" s="27" t="s">
        <v>168</v>
      </c>
      <c r="S5" s="27" t="s">
        <v>159</v>
      </c>
    </row>
    <row r="6" spans="1:19" x14ac:dyDescent="0.2">
      <c r="A6" s="26" t="s">
        <v>212</v>
      </c>
      <c r="B6" s="26"/>
      <c r="C6" s="26"/>
      <c r="D6" s="26"/>
      <c r="E6" s="26"/>
      <c r="F6" s="26"/>
      <c r="G6" s="26"/>
      <c r="H6" s="26"/>
      <c r="I6" s="26"/>
      <c r="J6" s="26"/>
      <c r="K6" s="26"/>
      <c r="L6" s="26"/>
      <c r="M6" s="26"/>
      <c r="N6" s="26"/>
      <c r="O6" s="26"/>
      <c r="P6" s="26"/>
      <c r="Q6" s="26"/>
      <c r="R6" s="26"/>
      <c r="S6" s="26"/>
    </row>
    <row r="7" spans="1:19" x14ac:dyDescent="0.2">
      <c r="A7" s="12" t="s">
        <v>170</v>
      </c>
      <c r="B7" s="18">
        <v>180.298560432979</v>
      </c>
      <c r="C7" s="10" t="s">
        <v>180</v>
      </c>
      <c r="D7" s="18">
        <v>143.70559874825301</v>
      </c>
      <c r="E7" s="10" t="s">
        <v>180</v>
      </c>
      <c r="F7" s="18">
        <v>162.68192521276501</v>
      </c>
      <c r="G7" s="10" t="s">
        <v>180</v>
      </c>
      <c r="H7" s="18">
        <v>135.48583731603799</v>
      </c>
      <c r="I7" s="10" t="s">
        <v>180</v>
      </c>
      <c r="J7" s="18">
        <v>135.441774664836</v>
      </c>
      <c r="K7" s="10" t="s">
        <v>180</v>
      </c>
      <c r="L7" s="18">
        <v>149.833574165534</v>
      </c>
      <c r="M7" s="10" t="s">
        <v>159</v>
      </c>
      <c r="N7" s="18">
        <v>158.60400008439899</v>
      </c>
      <c r="O7" s="10" t="s">
        <v>180</v>
      </c>
      <c r="P7" s="18">
        <v>178.58363947753099</v>
      </c>
      <c r="Q7" s="10" t="s">
        <v>159</v>
      </c>
      <c r="R7" s="18">
        <v>149.55263010628599</v>
      </c>
      <c r="S7" s="10" t="s">
        <v>180</v>
      </c>
    </row>
    <row r="8" spans="1:19" x14ac:dyDescent="0.2">
      <c r="A8" s="12" t="s">
        <v>171</v>
      </c>
      <c r="B8" s="18">
        <v>152.610424163792</v>
      </c>
      <c r="C8" s="10" t="s">
        <v>180</v>
      </c>
      <c r="D8" s="18">
        <v>148.068860940148</v>
      </c>
      <c r="E8" s="10" t="s">
        <v>180</v>
      </c>
      <c r="F8" s="18">
        <v>193.273710288091</v>
      </c>
      <c r="G8" s="10" t="s">
        <v>180</v>
      </c>
      <c r="H8" s="18">
        <v>140.34853912710301</v>
      </c>
      <c r="I8" s="10" t="s">
        <v>180</v>
      </c>
      <c r="J8" s="18">
        <v>157.769698360109</v>
      </c>
      <c r="K8" s="10" t="s">
        <v>180</v>
      </c>
      <c r="L8" s="18">
        <v>173.44894461069299</v>
      </c>
      <c r="M8" s="10" t="s">
        <v>159</v>
      </c>
      <c r="N8" s="18">
        <v>154.270118073655</v>
      </c>
      <c r="O8" s="10" t="s">
        <v>180</v>
      </c>
      <c r="P8" s="18">
        <v>156.46165880433901</v>
      </c>
      <c r="Q8" s="10" t="s">
        <v>159</v>
      </c>
      <c r="R8" s="18">
        <v>150.96212225483899</v>
      </c>
      <c r="S8" s="10" t="s">
        <v>180</v>
      </c>
    </row>
    <row r="9" spans="1:19" x14ac:dyDescent="0.2">
      <c r="A9" s="12" t="s">
        <v>172</v>
      </c>
      <c r="B9" s="18">
        <v>167.01962506685899</v>
      </c>
      <c r="C9" s="10" t="s">
        <v>180</v>
      </c>
      <c r="D9" s="18">
        <v>143.83861094832901</v>
      </c>
      <c r="E9" s="10" t="s">
        <v>180</v>
      </c>
      <c r="F9" s="18">
        <v>214.76102215064901</v>
      </c>
      <c r="G9" s="10" t="s">
        <v>180</v>
      </c>
      <c r="H9" s="18">
        <v>212.71047252165499</v>
      </c>
      <c r="I9" s="10" t="s">
        <v>180</v>
      </c>
      <c r="J9" s="18">
        <v>182.834469199008</v>
      </c>
      <c r="K9" s="10" t="s">
        <v>180</v>
      </c>
      <c r="L9" s="18">
        <v>180.07514942048601</v>
      </c>
      <c r="M9" s="10" t="s">
        <v>159</v>
      </c>
      <c r="N9" s="18">
        <v>170.459895271188</v>
      </c>
      <c r="O9" s="10" t="s">
        <v>180</v>
      </c>
      <c r="P9" s="18">
        <v>162.28819948375099</v>
      </c>
      <c r="Q9" s="10" t="s">
        <v>159</v>
      </c>
      <c r="R9" s="18">
        <v>169.83132062356</v>
      </c>
      <c r="S9" s="10" t="s">
        <v>180</v>
      </c>
    </row>
    <row r="10" spans="1:19" x14ac:dyDescent="0.2">
      <c r="A10" s="12" t="s">
        <v>173</v>
      </c>
      <c r="B10" s="18">
        <v>177.64178571351701</v>
      </c>
      <c r="C10" s="10" t="s">
        <v>180</v>
      </c>
      <c r="D10" s="18">
        <v>303.18392329238901</v>
      </c>
      <c r="E10" s="10" t="s">
        <v>159</v>
      </c>
      <c r="F10" s="18">
        <v>232.57926300389801</v>
      </c>
      <c r="G10" s="10" t="s">
        <v>180</v>
      </c>
      <c r="H10" s="18">
        <v>243.04112047241301</v>
      </c>
      <c r="I10" s="10" t="s">
        <v>180</v>
      </c>
      <c r="J10" s="18">
        <v>208.45773936220701</v>
      </c>
      <c r="K10" s="10" t="s">
        <v>180</v>
      </c>
      <c r="L10" s="18">
        <v>192.17035970729901</v>
      </c>
      <c r="M10" s="10" t="s">
        <v>159</v>
      </c>
      <c r="N10" s="18">
        <v>167.28260470243799</v>
      </c>
      <c r="O10" s="10" t="s">
        <v>180</v>
      </c>
      <c r="P10" s="18">
        <v>153.62939361480801</v>
      </c>
      <c r="Q10" s="10" t="s">
        <v>159</v>
      </c>
      <c r="R10" s="18">
        <v>230.60128703795999</v>
      </c>
      <c r="S10" s="10" t="s">
        <v>180</v>
      </c>
    </row>
    <row r="11" spans="1:19" x14ac:dyDescent="0.2">
      <c r="A11" s="12" t="s">
        <v>174</v>
      </c>
      <c r="B11" s="18">
        <v>205.69880303477501</v>
      </c>
      <c r="C11" s="10" t="s">
        <v>180</v>
      </c>
      <c r="D11" s="18">
        <v>320.17928480951002</v>
      </c>
      <c r="E11" s="10" t="s">
        <v>159</v>
      </c>
      <c r="F11" s="18">
        <v>271.37995309086</v>
      </c>
      <c r="G11" s="10" t="s">
        <v>180</v>
      </c>
      <c r="H11" s="18">
        <v>250.573683654272</v>
      </c>
      <c r="I11" s="10" t="s">
        <v>180</v>
      </c>
      <c r="J11" s="18">
        <v>224.39912210267099</v>
      </c>
      <c r="K11" s="10" t="s">
        <v>180</v>
      </c>
      <c r="L11" s="18">
        <v>209.388621274754</v>
      </c>
      <c r="M11" s="10" t="s">
        <v>159</v>
      </c>
      <c r="N11" s="18">
        <v>165.74735198123301</v>
      </c>
      <c r="O11" s="10" t="s">
        <v>180</v>
      </c>
      <c r="P11" s="18">
        <v>151.275924272385</v>
      </c>
      <c r="Q11" s="10" t="s">
        <v>159</v>
      </c>
      <c r="R11" s="18">
        <v>239.69117217537499</v>
      </c>
      <c r="S11" s="10" t="s">
        <v>180</v>
      </c>
    </row>
    <row r="12" spans="1:19" x14ac:dyDescent="0.2">
      <c r="A12" s="12" t="s">
        <v>175</v>
      </c>
      <c r="B12" s="18">
        <v>144.48127562604299</v>
      </c>
      <c r="C12" s="10" t="s">
        <v>180</v>
      </c>
      <c r="D12" s="18">
        <v>237.246086692993</v>
      </c>
      <c r="E12" s="10" t="s">
        <v>159</v>
      </c>
      <c r="F12" s="18">
        <v>220.47244094488201</v>
      </c>
      <c r="G12" s="10" t="s">
        <v>180</v>
      </c>
      <c r="H12" s="18">
        <v>196.25246296301199</v>
      </c>
      <c r="I12" s="10" t="s">
        <v>180</v>
      </c>
      <c r="J12" s="18">
        <v>191.517443773162</v>
      </c>
      <c r="K12" s="10" t="s">
        <v>180</v>
      </c>
      <c r="L12" s="18">
        <v>183.81700992193501</v>
      </c>
      <c r="M12" s="10" t="s">
        <v>180</v>
      </c>
      <c r="N12" s="18">
        <v>132.259645292252</v>
      </c>
      <c r="O12" s="10" t="s">
        <v>180</v>
      </c>
      <c r="P12" s="18">
        <v>155.802692151428</v>
      </c>
      <c r="Q12" s="10" t="s">
        <v>159</v>
      </c>
      <c r="R12" s="18">
        <v>188.93581901641701</v>
      </c>
      <c r="S12" s="10" t="s">
        <v>180</v>
      </c>
    </row>
    <row r="13" spans="1:19" x14ac:dyDescent="0.2">
      <c r="A13" s="12" t="s">
        <v>176</v>
      </c>
      <c r="B13" s="18">
        <v>133.20213074105499</v>
      </c>
      <c r="C13" s="10" t="s">
        <v>180</v>
      </c>
      <c r="D13" s="18">
        <v>244.17847548656499</v>
      </c>
      <c r="E13" s="10" t="s">
        <v>180</v>
      </c>
      <c r="F13" s="18">
        <v>235.44464348442901</v>
      </c>
      <c r="G13" s="10" t="s">
        <v>180</v>
      </c>
      <c r="H13" s="18">
        <v>209.34342881060701</v>
      </c>
      <c r="I13" s="10" t="s">
        <v>180</v>
      </c>
      <c r="J13" s="18">
        <v>198.36122429034401</v>
      </c>
      <c r="K13" s="10" t="s">
        <v>180</v>
      </c>
      <c r="L13" s="18">
        <v>180.27802442514499</v>
      </c>
      <c r="M13" s="10" t="s">
        <v>180</v>
      </c>
      <c r="N13" s="18">
        <v>128.16823697206601</v>
      </c>
      <c r="O13" s="10" t="s">
        <v>180</v>
      </c>
      <c r="P13" s="18">
        <v>156.24972690641999</v>
      </c>
      <c r="Q13" s="10" t="s">
        <v>159</v>
      </c>
      <c r="R13" s="18">
        <v>193.10935197779199</v>
      </c>
      <c r="S13" s="10" t="s">
        <v>180</v>
      </c>
    </row>
    <row r="14" spans="1:19" x14ac:dyDescent="0.2">
      <c r="A14" s="12" t="s">
        <v>177</v>
      </c>
      <c r="B14" s="18">
        <v>194.57745580592101</v>
      </c>
      <c r="C14" s="10" t="s">
        <v>180</v>
      </c>
      <c r="D14" s="18">
        <v>253.123244578699</v>
      </c>
      <c r="E14" s="10" t="s">
        <v>159</v>
      </c>
      <c r="F14" s="18">
        <v>252.31034653430299</v>
      </c>
      <c r="G14" s="10" t="s">
        <v>180</v>
      </c>
      <c r="H14" s="18">
        <v>228.21898849891201</v>
      </c>
      <c r="I14" s="10" t="s">
        <v>180</v>
      </c>
      <c r="J14" s="18">
        <v>231.461737705677</v>
      </c>
      <c r="K14" s="10" t="s">
        <v>180</v>
      </c>
      <c r="L14" s="18">
        <v>196.819790947776</v>
      </c>
      <c r="M14" s="10" t="s">
        <v>180</v>
      </c>
      <c r="N14" s="18">
        <v>135.22881128309101</v>
      </c>
      <c r="O14" s="10" t="s">
        <v>180</v>
      </c>
      <c r="P14" s="18">
        <v>158.652559876255</v>
      </c>
      <c r="Q14" s="10" t="s">
        <v>159</v>
      </c>
      <c r="R14" s="18">
        <v>205.777351781942</v>
      </c>
      <c r="S14" s="10" t="s">
        <v>180</v>
      </c>
    </row>
    <row r="15" spans="1:19" x14ac:dyDescent="0.2">
      <c r="A15" s="12" t="s">
        <v>181</v>
      </c>
      <c r="B15" s="18">
        <v>224.987647603635</v>
      </c>
      <c r="C15" s="10" t="s">
        <v>180</v>
      </c>
      <c r="D15" s="18">
        <v>262.378099115998</v>
      </c>
      <c r="E15" s="10" t="s">
        <v>159</v>
      </c>
      <c r="F15" s="18">
        <v>270.11797851734502</v>
      </c>
      <c r="G15" s="10" t="s">
        <v>180</v>
      </c>
      <c r="H15" s="18">
        <v>253.712577553041</v>
      </c>
      <c r="I15" s="10" t="s">
        <v>180</v>
      </c>
      <c r="J15" s="18">
        <v>261.82975086560202</v>
      </c>
      <c r="K15" s="10" t="s">
        <v>180</v>
      </c>
      <c r="L15" s="18">
        <v>210.59359447468</v>
      </c>
      <c r="M15" s="10" t="s">
        <v>180</v>
      </c>
      <c r="N15" s="18">
        <v>137.28494808312001</v>
      </c>
      <c r="O15" s="10" t="s">
        <v>180</v>
      </c>
      <c r="P15" s="18">
        <v>168.363684538527</v>
      </c>
      <c r="Q15" s="10" t="s">
        <v>159</v>
      </c>
      <c r="R15" s="18">
        <v>218.47209926016399</v>
      </c>
      <c r="S15" s="10" t="s">
        <v>180</v>
      </c>
    </row>
    <row r="16" spans="1:19" x14ac:dyDescent="0.2">
      <c r="A16" s="12" t="s">
        <v>182</v>
      </c>
      <c r="B16" s="18">
        <v>221.65076928554799</v>
      </c>
      <c r="C16" s="10" t="s">
        <v>180</v>
      </c>
      <c r="D16" s="18">
        <v>285.69983967993397</v>
      </c>
      <c r="E16" s="10" t="s">
        <v>159</v>
      </c>
      <c r="F16" s="18">
        <v>316.5</v>
      </c>
      <c r="G16" s="10" t="s">
        <v>180</v>
      </c>
      <c r="H16" s="18">
        <v>274.59101190012399</v>
      </c>
      <c r="I16" s="10" t="s">
        <v>180</v>
      </c>
      <c r="J16" s="18">
        <v>271.45653099568</v>
      </c>
      <c r="K16" s="10" t="s">
        <v>180</v>
      </c>
      <c r="L16" s="18">
        <v>214.34289417364201</v>
      </c>
      <c r="M16" s="10" t="s">
        <v>180</v>
      </c>
      <c r="N16" s="18">
        <v>138.951297133286</v>
      </c>
      <c r="O16" s="10" t="s">
        <v>180</v>
      </c>
      <c r="P16" s="18">
        <v>176.955746799096</v>
      </c>
      <c r="Q16" s="10" t="s">
        <v>159</v>
      </c>
      <c r="R16" s="18">
        <v>232.65264280040901</v>
      </c>
      <c r="S16" s="10" t="s">
        <v>180</v>
      </c>
    </row>
    <row r="17" spans="1:19" x14ac:dyDescent="0.2">
      <c r="A17" s="12" t="s">
        <v>183</v>
      </c>
      <c r="B17" s="18">
        <v>206.67854900293699</v>
      </c>
      <c r="C17" s="10" t="s">
        <v>180</v>
      </c>
      <c r="D17" s="18">
        <v>301.30409319888201</v>
      </c>
      <c r="E17" s="10" t="s">
        <v>159</v>
      </c>
      <c r="F17" s="18">
        <v>375.54539823430503</v>
      </c>
      <c r="G17" s="10" t="s">
        <v>180</v>
      </c>
      <c r="H17" s="18">
        <v>281.71278897322202</v>
      </c>
      <c r="I17" s="10" t="s">
        <v>180</v>
      </c>
      <c r="J17" s="18">
        <v>267.815052811508</v>
      </c>
      <c r="K17" s="10" t="s">
        <v>180</v>
      </c>
      <c r="L17" s="18">
        <v>203.24490302526601</v>
      </c>
      <c r="M17" s="10" t="s">
        <v>180</v>
      </c>
      <c r="N17" s="18">
        <v>349.83183053965701</v>
      </c>
      <c r="O17" s="10" t="s">
        <v>180</v>
      </c>
      <c r="P17" s="18">
        <v>184.20285441557499</v>
      </c>
      <c r="Q17" s="10" t="s">
        <v>159</v>
      </c>
      <c r="R17" s="18">
        <v>292.16279284898297</v>
      </c>
      <c r="S17" s="10" t="s">
        <v>180</v>
      </c>
    </row>
    <row r="18" spans="1:19" x14ac:dyDescent="0.2">
      <c r="A18" s="12" t="s">
        <v>184</v>
      </c>
      <c r="B18" s="18">
        <v>207.698793729458</v>
      </c>
      <c r="C18" s="10" t="s">
        <v>180</v>
      </c>
      <c r="D18" s="18">
        <v>320.95246304813799</v>
      </c>
      <c r="E18" s="10" t="s">
        <v>159</v>
      </c>
      <c r="F18" s="18">
        <v>420.81784880899397</v>
      </c>
      <c r="G18" s="10" t="s">
        <v>180</v>
      </c>
      <c r="H18" s="18">
        <v>266.85528768566297</v>
      </c>
      <c r="I18" s="10" t="s">
        <v>180</v>
      </c>
      <c r="J18" s="18">
        <v>282.98946170402297</v>
      </c>
      <c r="K18" s="10" t="s">
        <v>180</v>
      </c>
      <c r="L18" s="18">
        <v>218.39504391099101</v>
      </c>
      <c r="M18" s="10" t="s">
        <v>180</v>
      </c>
      <c r="N18" s="18">
        <v>354.99476280620797</v>
      </c>
      <c r="O18" s="10" t="s">
        <v>180</v>
      </c>
      <c r="P18" s="18">
        <v>206.45022686159101</v>
      </c>
      <c r="Q18" s="10" t="s">
        <v>159</v>
      </c>
      <c r="R18" s="18">
        <v>301.16585912338098</v>
      </c>
      <c r="S18" s="10" t="s">
        <v>180</v>
      </c>
    </row>
    <row r="19" spans="1:19" x14ac:dyDescent="0.2">
      <c r="A19" s="12" t="s">
        <v>185</v>
      </c>
      <c r="B19" s="18">
        <v>222.51788477768201</v>
      </c>
      <c r="C19" s="10" t="s">
        <v>180</v>
      </c>
      <c r="D19" s="18">
        <v>292.44534956285702</v>
      </c>
      <c r="E19" s="10" t="s">
        <v>159</v>
      </c>
      <c r="F19" s="18">
        <v>459.38607694661403</v>
      </c>
      <c r="G19" s="10" t="s">
        <v>180</v>
      </c>
      <c r="H19" s="18">
        <v>279.72926897276398</v>
      </c>
      <c r="I19" s="10" t="s">
        <v>180</v>
      </c>
      <c r="J19" s="18">
        <v>261.99504286701102</v>
      </c>
      <c r="K19" s="10" t="s">
        <v>180</v>
      </c>
      <c r="L19" s="18">
        <v>227.96409976747</v>
      </c>
      <c r="M19" s="10" t="s">
        <v>180</v>
      </c>
      <c r="N19" s="18">
        <v>358.01955789623702</v>
      </c>
      <c r="O19" s="10" t="s">
        <v>180</v>
      </c>
      <c r="P19" s="18">
        <v>196.79217618927001</v>
      </c>
      <c r="Q19" s="10" t="s">
        <v>159</v>
      </c>
      <c r="R19" s="18">
        <v>293.232049701628</v>
      </c>
      <c r="S19" s="10" t="s">
        <v>180</v>
      </c>
    </row>
    <row r="20" spans="1:19" x14ac:dyDescent="0.2">
      <c r="A20" s="12" t="s">
        <v>187</v>
      </c>
      <c r="B20" s="18">
        <v>205.840829333226</v>
      </c>
      <c r="C20" s="10" t="s">
        <v>180</v>
      </c>
      <c r="D20" s="18">
        <v>309.79401282580898</v>
      </c>
      <c r="E20" s="10" t="s">
        <v>159</v>
      </c>
      <c r="F20" s="18">
        <v>454.787523143974</v>
      </c>
      <c r="G20" s="10" t="s">
        <v>180</v>
      </c>
      <c r="H20" s="18">
        <v>286.58883922591298</v>
      </c>
      <c r="I20" s="10" t="s">
        <v>180</v>
      </c>
      <c r="J20" s="18">
        <v>257.90913330032402</v>
      </c>
      <c r="K20" s="10" t="s">
        <v>180</v>
      </c>
      <c r="L20" s="18">
        <v>233.68952342755099</v>
      </c>
      <c r="M20" s="10" t="s">
        <v>180</v>
      </c>
      <c r="N20" s="18">
        <v>365.36360714484698</v>
      </c>
      <c r="O20" s="10" t="s">
        <v>180</v>
      </c>
      <c r="P20" s="18">
        <v>212.288898330894</v>
      </c>
      <c r="Q20" s="10" t="s">
        <v>159</v>
      </c>
      <c r="R20" s="18">
        <v>303.114146000262</v>
      </c>
      <c r="S20" s="10" t="s">
        <v>180</v>
      </c>
    </row>
    <row r="21" spans="1:19" x14ac:dyDescent="0.2">
      <c r="A21" s="12" t="s">
        <v>188</v>
      </c>
      <c r="B21" s="18">
        <v>216.450294107622</v>
      </c>
      <c r="C21" s="10" t="s">
        <v>180</v>
      </c>
      <c r="D21" s="18">
        <v>260.26150561255901</v>
      </c>
      <c r="E21" s="10" t="s">
        <v>180</v>
      </c>
      <c r="F21" s="18">
        <v>366.33532952233497</v>
      </c>
      <c r="G21" s="10" t="s">
        <v>180</v>
      </c>
      <c r="H21" s="18">
        <v>278.68702511061002</v>
      </c>
      <c r="I21" s="10" t="s">
        <v>180</v>
      </c>
      <c r="J21" s="18">
        <v>245.92351754669701</v>
      </c>
      <c r="K21" s="10" t="s">
        <v>180</v>
      </c>
      <c r="L21" s="18">
        <v>230.339179272763</v>
      </c>
      <c r="M21" s="10" t="s">
        <v>180</v>
      </c>
      <c r="N21" s="18">
        <v>352.499160220384</v>
      </c>
      <c r="O21" s="10" t="s">
        <v>180</v>
      </c>
      <c r="P21" s="18">
        <v>207.245213657178</v>
      </c>
      <c r="Q21" s="10" t="s">
        <v>159</v>
      </c>
      <c r="R21" s="18">
        <v>280.00456263671299</v>
      </c>
      <c r="S21" s="10" t="s">
        <v>180</v>
      </c>
    </row>
    <row r="22" spans="1:19" x14ac:dyDescent="0.2">
      <c r="A22" s="12" t="s">
        <v>189</v>
      </c>
      <c r="B22" s="18">
        <v>187.29068797471101</v>
      </c>
      <c r="C22" s="10" t="s">
        <v>180</v>
      </c>
      <c r="D22" s="18">
        <v>315.41122033761599</v>
      </c>
      <c r="E22" s="10" t="s">
        <v>159</v>
      </c>
      <c r="F22" s="18">
        <v>297.45204501228898</v>
      </c>
      <c r="G22" s="10" t="s">
        <v>180</v>
      </c>
      <c r="H22" s="18">
        <v>280.89489425883397</v>
      </c>
      <c r="I22" s="10" t="s">
        <v>180</v>
      </c>
      <c r="J22" s="18">
        <v>245.93776002142801</v>
      </c>
      <c r="K22" s="10" t="s">
        <v>180</v>
      </c>
      <c r="L22" s="18">
        <v>212.97698566801799</v>
      </c>
      <c r="M22" s="10" t="s">
        <v>180</v>
      </c>
      <c r="N22" s="18">
        <v>351.09263488775599</v>
      </c>
      <c r="O22" s="10" t="s">
        <v>180</v>
      </c>
      <c r="P22" s="18">
        <v>203.715022445617</v>
      </c>
      <c r="Q22" s="10" t="s">
        <v>159</v>
      </c>
      <c r="R22" s="18">
        <v>295.991312419846</v>
      </c>
      <c r="S22" s="10" t="s">
        <v>180</v>
      </c>
    </row>
    <row r="23" spans="1:19" x14ac:dyDescent="0.2">
      <c r="A23" s="12" t="s">
        <v>190</v>
      </c>
      <c r="B23" s="18">
        <v>182.658923753398</v>
      </c>
      <c r="C23" s="10" t="s">
        <v>180</v>
      </c>
      <c r="D23" s="18">
        <v>319.15258280661197</v>
      </c>
      <c r="E23" s="10" t="s">
        <v>159</v>
      </c>
      <c r="F23" s="18">
        <v>310.38960121033</v>
      </c>
      <c r="G23" s="10" t="s">
        <v>180</v>
      </c>
      <c r="H23" s="18">
        <v>291.77589925341698</v>
      </c>
      <c r="I23" s="10" t="s">
        <v>180</v>
      </c>
      <c r="J23" s="18">
        <v>243.933850884262</v>
      </c>
      <c r="K23" s="10" t="s">
        <v>180</v>
      </c>
      <c r="L23" s="18">
        <v>211.590371433771</v>
      </c>
      <c r="M23" s="10" t="s">
        <v>180</v>
      </c>
      <c r="N23" s="18">
        <v>363.42201181063899</v>
      </c>
      <c r="O23" s="10" t="s">
        <v>180</v>
      </c>
      <c r="P23" s="18">
        <v>217.89558365792101</v>
      </c>
      <c r="Q23" s="10" t="s">
        <v>159</v>
      </c>
      <c r="R23" s="18">
        <v>303.69221126962702</v>
      </c>
      <c r="S23" s="10" t="s">
        <v>180</v>
      </c>
    </row>
    <row r="24" spans="1:19" x14ac:dyDescent="0.2">
      <c r="A24" s="12" t="s">
        <v>191</v>
      </c>
      <c r="B24" s="18">
        <v>191.53959532795699</v>
      </c>
      <c r="C24" s="10" t="s">
        <v>180</v>
      </c>
      <c r="D24" s="18">
        <v>326.33848154822999</v>
      </c>
      <c r="E24" s="10" t="s">
        <v>159</v>
      </c>
      <c r="F24" s="18">
        <v>302.035045703891</v>
      </c>
      <c r="G24" s="10" t="s">
        <v>180</v>
      </c>
      <c r="H24" s="18">
        <v>296.249297731333</v>
      </c>
      <c r="I24" s="10" t="s">
        <v>180</v>
      </c>
      <c r="J24" s="18">
        <v>235.739015665946</v>
      </c>
      <c r="K24" s="10" t="s">
        <v>180</v>
      </c>
      <c r="L24" s="18">
        <v>207.226686372431</v>
      </c>
      <c r="M24" s="10" t="s">
        <v>180</v>
      </c>
      <c r="N24" s="18">
        <v>340.09901270300702</v>
      </c>
      <c r="O24" s="10" t="s">
        <v>180</v>
      </c>
      <c r="P24" s="18">
        <v>223.03895264896099</v>
      </c>
      <c r="Q24" s="10" t="s">
        <v>159</v>
      </c>
      <c r="R24" s="18">
        <v>300.92593935435298</v>
      </c>
      <c r="S24" s="10" t="s">
        <v>180</v>
      </c>
    </row>
    <row r="25" spans="1:19" x14ac:dyDescent="0.2">
      <c r="A25" s="12" t="s">
        <v>192</v>
      </c>
      <c r="B25" s="18">
        <v>182.416895942156</v>
      </c>
      <c r="C25" s="10" t="s">
        <v>180</v>
      </c>
      <c r="D25" s="18">
        <v>327.02373657848102</v>
      </c>
      <c r="E25" s="10" t="s">
        <v>159</v>
      </c>
      <c r="F25" s="18">
        <v>322.96941975154101</v>
      </c>
      <c r="G25" s="10" t="s">
        <v>180</v>
      </c>
      <c r="H25" s="18">
        <v>292.43783056868199</v>
      </c>
      <c r="I25" s="10" t="s">
        <v>180</v>
      </c>
      <c r="J25" s="18">
        <v>289.249557603928</v>
      </c>
      <c r="K25" s="10" t="s">
        <v>180</v>
      </c>
      <c r="L25" s="18">
        <v>206.57398172696699</v>
      </c>
      <c r="M25" s="10" t="s">
        <v>180</v>
      </c>
      <c r="N25" s="18">
        <v>332.14527791552302</v>
      </c>
      <c r="O25" s="10" t="s">
        <v>180</v>
      </c>
      <c r="P25" s="18">
        <v>229.362338296947</v>
      </c>
      <c r="Q25" s="10" t="s">
        <v>159</v>
      </c>
      <c r="R25" s="18">
        <v>303.09537807672501</v>
      </c>
      <c r="S25" s="10" t="s">
        <v>180</v>
      </c>
    </row>
    <row r="26" spans="1:19" x14ac:dyDescent="0.2">
      <c r="A26" s="12" t="s">
        <v>193</v>
      </c>
      <c r="B26" s="18">
        <v>162.90921230926301</v>
      </c>
      <c r="C26" s="10" t="s">
        <v>180</v>
      </c>
      <c r="D26" s="18">
        <v>353.32250460243802</v>
      </c>
      <c r="E26" s="10" t="s">
        <v>159</v>
      </c>
      <c r="F26" s="18">
        <v>377.319817746306</v>
      </c>
      <c r="G26" s="10" t="s">
        <v>180</v>
      </c>
      <c r="H26" s="18">
        <v>298.54296578736802</v>
      </c>
      <c r="I26" s="10" t="s">
        <v>180</v>
      </c>
      <c r="J26" s="18">
        <v>286.37926109115898</v>
      </c>
      <c r="K26" s="10" t="s">
        <v>180</v>
      </c>
      <c r="L26" s="18">
        <v>207.86146439677901</v>
      </c>
      <c r="M26" s="10" t="s">
        <v>180</v>
      </c>
      <c r="N26" s="18">
        <v>347.02875648208601</v>
      </c>
      <c r="O26" s="10" t="s">
        <v>180</v>
      </c>
      <c r="P26" s="18">
        <v>223.87463242343</v>
      </c>
      <c r="Q26" s="10" t="s">
        <v>159</v>
      </c>
      <c r="R26" s="18">
        <v>316.06907024346202</v>
      </c>
      <c r="S26" s="10" t="s">
        <v>180</v>
      </c>
    </row>
    <row r="27" spans="1:19" x14ac:dyDescent="0.2">
      <c r="A27" s="12" t="s">
        <v>195</v>
      </c>
      <c r="B27" s="18">
        <v>161.03184391768801</v>
      </c>
      <c r="C27" s="10" t="s">
        <v>180</v>
      </c>
      <c r="D27" s="18">
        <v>371.84575227637498</v>
      </c>
      <c r="E27" s="10" t="s">
        <v>159</v>
      </c>
      <c r="F27" s="18">
        <v>459.69611119779</v>
      </c>
      <c r="G27" s="10" t="s">
        <v>180</v>
      </c>
      <c r="H27" s="18">
        <v>309.69521278600001</v>
      </c>
      <c r="I27" s="10" t="s">
        <v>180</v>
      </c>
      <c r="J27" s="18">
        <v>283.66451301483801</v>
      </c>
      <c r="K27" s="10" t="s">
        <v>180</v>
      </c>
      <c r="L27" s="18">
        <v>210.76463325072899</v>
      </c>
      <c r="M27" s="10" t="s">
        <v>180</v>
      </c>
      <c r="N27" s="18">
        <v>353.04882787475799</v>
      </c>
      <c r="O27" s="10" t="s">
        <v>180</v>
      </c>
      <c r="P27" s="18">
        <v>198.26120996604499</v>
      </c>
      <c r="Q27" s="10" t="s">
        <v>159</v>
      </c>
      <c r="R27" s="18">
        <v>323.857223689195</v>
      </c>
      <c r="S27" s="10" t="s">
        <v>180</v>
      </c>
    </row>
    <row r="28" spans="1:19" x14ac:dyDescent="0.2">
      <c r="A28" s="12" t="s">
        <v>196</v>
      </c>
      <c r="B28" s="18">
        <v>155.88006621187799</v>
      </c>
      <c r="C28" s="10" t="s">
        <v>180</v>
      </c>
      <c r="D28" s="18">
        <v>368.37098866769298</v>
      </c>
      <c r="E28" s="10" t="s">
        <v>159</v>
      </c>
      <c r="F28" s="18">
        <v>448.65173979313198</v>
      </c>
      <c r="G28" s="10" t="s">
        <v>180</v>
      </c>
      <c r="H28" s="18">
        <v>304.03607312839</v>
      </c>
      <c r="I28" s="10" t="s">
        <v>180</v>
      </c>
      <c r="J28" s="18">
        <v>264.02307095144101</v>
      </c>
      <c r="K28" s="10" t="s">
        <v>180</v>
      </c>
      <c r="L28" s="18">
        <v>193.64534354549201</v>
      </c>
      <c r="M28" s="10" t="s">
        <v>180</v>
      </c>
      <c r="N28" s="18">
        <v>335.85537769233503</v>
      </c>
      <c r="O28" s="10" t="s">
        <v>180</v>
      </c>
      <c r="P28" s="18">
        <v>186.084488159259</v>
      </c>
      <c r="Q28" s="10" t="s">
        <v>159</v>
      </c>
      <c r="R28" s="18">
        <v>314.07205137198798</v>
      </c>
      <c r="S28" s="10" t="s">
        <v>180</v>
      </c>
    </row>
    <row r="29" spans="1:19" x14ac:dyDescent="0.2">
      <c r="A29" s="12" t="s">
        <v>198</v>
      </c>
      <c r="B29" s="18">
        <v>148.33714587365799</v>
      </c>
      <c r="C29" s="10" t="s">
        <v>180</v>
      </c>
      <c r="D29" s="18">
        <v>378.88658212794797</v>
      </c>
      <c r="E29" s="10" t="s">
        <v>159</v>
      </c>
      <c r="F29" s="18">
        <v>509.06824522304998</v>
      </c>
      <c r="G29" s="10" t="s">
        <v>314</v>
      </c>
      <c r="H29" s="18">
        <v>311.64123817281597</v>
      </c>
      <c r="I29" s="10" t="s">
        <v>180</v>
      </c>
      <c r="J29" s="18">
        <v>286.69543539428201</v>
      </c>
      <c r="K29" s="10" t="s">
        <v>159</v>
      </c>
      <c r="L29" s="18">
        <v>182.787095886446</v>
      </c>
      <c r="M29" s="10" t="s">
        <v>180</v>
      </c>
      <c r="N29" s="18">
        <v>342.65113403710899</v>
      </c>
      <c r="O29" s="10" t="s">
        <v>180</v>
      </c>
      <c r="P29" s="18">
        <v>179.08059444793199</v>
      </c>
      <c r="Q29" s="10" t="s">
        <v>159</v>
      </c>
      <c r="R29" s="18">
        <v>321.77499474586199</v>
      </c>
      <c r="S29" s="10" t="s">
        <v>401</v>
      </c>
    </row>
    <row r="30" spans="1:19" x14ac:dyDescent="0.2">
      <c r="A30" s="12" t="s">
        <v>199</v>
      </c>
      <c r="B30" s="18">
        <v>152.169720631079</v>
      </c>
      <c r="C30" s="10" t="s">
        <v>180</v>
      </c>
      <c r="D30" s="18">
        <v>397.971375602759</v>
      </c>
      <c r="E30" s="10" t="s">
        <v>159</v>
      </c>
      <c r="F30" s="18">
        <v>518.50376320351404</v>
      </c>
      <c r="G30" s="10" t="s">
        <v>159</v>
      </c>
      <c r="H30" s="18">
        <v>326.53536316241701</v>
      </c>
      <c r="I30" s="10" t="s">
        <v>180</v>
      </c>
      <c r="J30" s="18">
        <v>294.62240793993601</v>
      </c>
      <c r="K30" s="10" t="s">
        <v>159</v>
      </c>
      <c r="L30" s="18">
        <v>192.923841889328</v>
      </c>
      <c r="M30" s="10" t="s">
        <v>180</v>
      </c>
      <c r="N30" s="18">
        <v>358.91747602178401</v>
      </c>
      <c r="O30" s="10" t="s">
        <v>180</v>
      </c>
      <c r="P30" s="18">
        <v>188.48135646841101</v>
      </c>
      <c r="Q30" s="10" t="s">
        <v>159</v>
      </c>
      <c r="R30" s="18">
        <v>336.82312288498002</v>
      </c>
      <c r="S30" s="10" t="s">
        <v>180</v>
      </c>
    </row>
    <row r="31" spans="1:19" x14ac:dyDescent="0.2">
      <c r="A31" s="12" t="s">
        <v>200</v>
      </c>
      <c r="B31" s="18">
        <v>159.86470733486101</v>
      </c>
      <c r="C31" s="10" t="s">
        <v>159</v>
      </c>
      <c r="D31" s="18">
        <v>353.32068871567901</v>
      </c>
      <c r="E31" s="10" t="s">
        <v>159</v>
      </c>
      <c r="F31" s="18">
        <v>403.04798701385801</v>
      </c>
      <c r="G31" s="10" t="s">
        <v>159</v>
      </c>
      <c r="H31" s="18">
        <v>298.51621015569702</v>
      </c>
      <c r="I31" s="10" t="s">
        <v>180</v>
      </c>
      <c r="J31" s="18">
        <v>239.971969732129</v>
      </c>
      <c r="K31" s="10" t="s">
        <v>159</v>
      </c>
      <c r="L31" s="18">
        <v>188.24767591943899</v>
      </c>
      <c r="M31" s="10" t="s">
        <v>180</v>
      </c>
      <c r="N31" s="18">
        <v>286.37684037430898</v>
      </c>
      <c r="O31" s="10" t="s">
        <v>180</v>
      </c>
      <c r="P31" s="18">
        <v>198.814336550457</v>
      </c>
      <c r="Q31" s="10" t="s">
        <v>159</v>
      </c>
      <c r="R31" s="18">
        <v>294.196729046678</v>
      </c>
      <c r="S31" s="10" t="s">
        <v>180</v>
      </c>
    </row>
    <row r="32" spans="1:19" x14ac:dyDescent="0.2">
      <c r="A32" s="15" t="s">
        <v>201</v>
      </c>
      <c r="B32" s="19">
        <v>192.15707201662099</v>
      </c>
      <c r="C32" s="14" t="s">
        <v>159</v>
      </c>
      <c r="D32" s="19">
        <v>409.73372019235802</v>
      </c>
      <c r="E32" s="14" t="s">
        <v>159</v>
      </c>
      <c r="F32" s="19">
        <v>529.27976720612605</v>
      </c>
      <c r="G32" s="14" t="s">
        <v>159</v>
      </c>
      <c r="H32" s="19">
        <v>413.54285483368602</v>
      </c>
      <c r="I32" s="14" t="s">
        <v>180</v>
      </c>
      <c r="J32" s="19">
        <v>319.62510603515102</v>
      </c>
      <c r="K32" s="14" t="s">
        <v>159</v>
      </c>
      <c r="L32" s="19">
        <v>238.52057755466501</v>
      </c>
      <c r="M32" s="14" t="s">
        <v>159</v>
      </c>
      <c r="N32" s="19">
        <v>247.51743501812001</v>
      </c>
      <c r="O32" s="14" t="s">
        <v>180</v>
      </c>
      <c r="P32" s="19">
        <v>228.48074167744201</v>
      </c>
      <c r="Q32" s="14" t="s">
        <v>159</v>
      </c>
      <c r="R32" s="19">
        <v>336.52630079161003</v>
      </c>
      <c r="S32" s="14" t="s">
        <v>180</v>
      </c>
    </row>
    <row r="34" spans="1:2" x14ac:dyDescent="0.2">
      <c r="A34" s="16" t="s">
        <v>202</v>
      </c>
      <c r="B34" s="16" t="s">
        <v>227</v>
      </c>
    </row>
    <row r="37" spans="1:2" x14ac:dyDescent="0.2">
      <c r="B37" s="16" t="s">
        <v>318</v>
      </c>
    </row>
    <row r="38" spans="1:2" x14ac:dyDescent="0.2">
      <c r="B38" s="16" t="s">
        <v>208</v>
      </c>
    </row>
    <row r="41" spans="1:2" x14ac:dyDescent="0.2">
      <c r="A41" s="17" t="str">
        <f>HYPERLINK("#'TOTAL 12'!A2", "&lt;&lt;&lt; Previous table")</f>
        <v>&lt;&lt;&lt; Previous table</v>
      </c>
    </row>
    <row r="42" spans="1:2" x14ac:dyDescent="0.2">
      <c r="A42" s="17" t="str">
        <f>HYPERLINK("#'TOTAL 14'!A2", "&gt;&gt;&gt; Next table")</f>
        <v>&gt;&gt;&gt; Next table</v>
      </c>
    </row>
  </sheetData>
  <mergeCells count="12">
    <mergeCell ref="A2:S2"/>
    <mergeCell ref="A3:S3"/>
    <mergeCell ref="A6:S6"/>
    <mergeCell ref="B5:C5"/>
    <mergeCell ref="D5:E5"/>
    <mergeCell ref="F5:G5"/>
    <mergeCell ref="H5:I5"/>
    <mergeCell ref="J5:K5"/>
    <mergeCell ref="L5:M5"/>
    <mergeCell ref="N5:O5"/>
    <mergeCell ref="P5:Q5"/>
    <mergeCell ref="R5:S5"/>
  </mergeCells>
  <pageMargins left="0.7" right="0.7" top="0.75" bottom="0.75" header="0.3" footer="0.3"/>
  <pageSetup paperSize="9" orientation="portrait" horizontalDpi="300" verticalDpi="300"/>
</worksheet>
</file>

<file path=xl/worksheets/sheet1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600-000000000000}">
  <dimension ref="A1:S42"/>
  <sheetViews>
    <sheetView workbookViewId="0"/>
  </sheetViews>
  <sheetFormatPr defaultColWidth="11.42578125" defaultRowHeight="12.75" x14ac:dyDescent="0.2"/>
  <cols>
    <col min="1" max="2" width="12.7109375" customWidth="1"/>
    <col min="3" max="3" width="4.42578125" customWidth="1"/>
    <col min="4" max="4" width="12.7109375" customWidth="1"/>
    <col min="5" max="5" width="4.42578125" customWidth="1"/>
    <col min="6" max="6" width="12.7109375" customWidth="1"/>
    <col min="7" max="7" width="4.42578125" customWidth="1"/>
    <col min="8" max="8" width="12.7109375" customWidth="1"/>
    <col min="9" max="9" width="4.42578125" customWidth="1"/>
    <col min="10" max="10" width="12.7109375" customWidth="1"/>
    <col min="11" max="11" width="4.42578125" customWidth="1"/>
    <col min="12" max="12" width="12.7109375" customWidth="1"/>
    <col min="13" max="13" width="4.42578125" customWidth="1"/>
    <col min="14" max="14" width="12.7109375" customWidth="1"/>
    <col min="15" max="15" width="4.42578125" customWidth="1"/>
    <col min="16" max="16" width="12.7109375" customWidth="1"/>
    <col min="17" max="17" width="4.42578125" customWidth="1"/>
    <col min="18" max="18" width="12.7109375" customWidth="1"/>
    <col min="19" max="19" width="4.42578125" customWidth="1"/>
  </cols>
  <sheetData>
    <row r="1" spans="1:19" x14ac:dyDescent="0.2">
      <c r="A1" s="8" t="str">
        <f>HYPERLINK("#'INDEX'!B138", "Link to index")</f>
        <v>Link to index</v>
      </c>
    </row>
    <row r="2" spans="1:19" ht="15.75" customHeight="1" x14ac:dyDescent="0.2">
      <c r="A2" s="25" t="s">
        <v>472</v>
      </c>
      <c r="B2" s="24"/>
      <c r="C2" s="24"/>
      <c r="D2" s="24"/>
      <c r="E2" s="24"/>
      <c r="F2" s="24"/>
      <c r="G2" s="24"/>
      <c r="H2" s="24"/>
      <c r="I2" s="24"/>
      <c r="J2" s="24"/>
      <c r="K2" s="24"/>
      <c r="L2" s="24"/>
      <c r="M2" s="24"/>
      <c r="N2" s="24"/>
      <c r="O2" s="24"/>
      <c r="P2" s="24"/>
      <c r="Q2" s="24"/>
      <c r="R2" s="24"/>
      <c r="S2" s="24"/>
    </row>
    <row r="3" spans="1:19" ht="15.75" customHeight="1" x14ac:dyDescent="0.2">
      <c r="A3" s="25" t="s">
        <v>156</v>
      </c>
      <c r="B3" s="24"/>
      <c r="C3" s="24"/>
      <c r="D3" s="24"/>
      <c r="E3" s="24"/>
      <c r="F3" s="24"/>
      <c r="G3" s="24"/>
      <c r="H3" s="24"/>
      <c r="I3" s="24"/>
      <c r="J3" s="24"/>
      <c r="K3" s="24"/>
      <c r="L3" s="24"/>
      <c r="M3" s="24"/>
      <c r="N3" s="24"/>
      <c r="O3" s="24"/>
      <c r="P3" s="24"/>
      <c r="Q3" s="24"/>
      <c r="R3" s="24"/>
      <c r="S3" s="24"/>
    </row>
    <row r="4" spans="1:19" ht="15.75" customHeight="1" x14ac:dyDescent="0.2"/>
    <row r="5" spans="1:19" ht="55.5" customHeight="1" x14ac:dyDescent="0.2">
      <c r="A5" s="11" t="s">
        <v>159</v>
      </c>
      <c r="B5" s="27" t="s">
        <v>160</v>
      </c>
      <c r="C5" s="27" t="s">
        <v>159</v>
      </c>
      <c r="D5" s="27" t="s">
        <v>161</v>
      </c>
      <c r="E5" s="27" t="s">
        <v>159</v>
      </c>
      <c r="F5" s="27" t="s">
        <v>162</v>
      </c>
      <c r="G5" s="27" t="s">
        <v>159</v>
      </c>
      <c r="H5" s="27" t="s">
        <v>163</v>
      </c>
      <c r="I5" s="27" t="s">
        <v>159</v>
      </c>
      <c r="J5" s="27" t="s">
        <v>164</v>
      </c>
      <c r="K5" s="27" t="s">
        <v>159</v>
      </c>
      <c r="L5" s="27" t="s">
        <v>165</v>
      </c>
      <c r="M5" s="27" t="s">
        <v>159</v>
      </c>
      <c r="N5" s="27" t="s">
        <v>166</v>
      </c>
      <c r="O5" s="27" t="s">
        <v>159</v>
      </c>
      <c r="P5" s="27" t="s">
        <v>167</v>
      </c>
      <c r="Q5" s="27" t="s">
        <v>159</v>
      </c>
      <c r="R5" s="27" t="s">
        <v>168</v>
      </c>
      <c r="S5" s="27" t="s">
        <v>159</v>
      </c>
    </row>
    <row r="6" spans="1:19" x14ac:dyDescent="0.2">
      <c r="A6" s="26" t="s">
        <v>212</v>
      </c>
      <c r="B6" s="26"/>
      <c r="C6" s="26"/>
      <c r="D6" s="26"/>
      <c r="E6" s="26"/>
      <c r="F6" s="26"/>
      <c r="G6" s="26"/>
      <c r="H6" s="26"/>
      <c r="I6" s="26"/>
      <c r="J6" s="26"/>
      <c r="K6" s="26"/>
      <c r="L6" s="26"/>
      <c r="M6" s="26"/>
      <c r="N6" s="26"/>
      <c r="O6" s="26"/>
      <c r="P6" s="26"/>
      <c r="Q6" s="26"/>
      <c r="R6" s="26"/>
      <c r="S6" s="26"/>
    </row>
    <row r="7" spans="1:19" x14ac:dyDescent="0.2">
      <c r="A7" s="12" t="s">
        <v>170</v>
      </c>
      <c r="B7" s="18">
        <v>320.50046673033398</v>
      </c>
      <c r="C7" s="10" t="s">
        <v>180</v>
      </c>
      <c r="D7" s="18">
        <v>255.45246373554801</v>
      </c>
      <c r="E7" s="10" t="s">
        <v>180</v>
      </c>
      <c r="F7" s="18">
        <v>289.184965393342</v>
      </c>
      <c r="G7" s="10" t="s">
        <v>180</v>
      </c>
      <c r="H7" s="18">
        <v>240.84093622745101</v>
      </c>
      <c r="I7" s="10" t="s">
        <v>180</v>
      </c>
      <c r="J7" s="18">
        <v>240.76261003204701</v>
      </c>
      <c r="K7" s="10" t="s">
        <v>180</v>
      </c>
      <c r="L7" s="18">
        <v>266.34561217020098</v>
      </c>
      <c r="M7" s="10" t="s">
        <v>159</v>
      </c>
      <c r="N7" s="18">
        <v>281.936006201466</v>
      </c>
      <c r="O7" s="10" t="s">
        <v>180</v>
      </c>
      <c r="P7" s="18">
        <v>317.45200663555102</v>
      </c>
      <c r="Q7" s="10" t="s">
        <v>159</v>
      </c>
      <c r="R7" s="18">
        <v>265.84620329029701</v>
      </c>
      <c r="S7" s="10" t="s">
        <v>180</v>
      </c>
    </row>
    <row r="8" spans="1:19" x14ac:dyDescent="0.2">
      <c r="A8" s="12" t="s">
        <v>171</v>
      </c>
      <c r="B8" s="18">
        <v>267.63768416784399</v>
      </c>
      <c r="C8" s="10" t="s">
        <v>180</v>
      </c>
      <c r="D8" s="18">
        <v>259.67300239503601</v>
      </c>
      <c r="E8" s="10" t="s">
        <v>180</v>
      </c>
      <c r="F8" s="18">
        <v>338.95016356493699</v>
      </c>
      <c r="G8" s="10" t="s">
        <v>180</v>
      </c>
      <c r="H8" s="18">
        <v>246.13363205126399</v>
      </c>
      <c r="I8" s="10" t="s">
        <v>180</v>
      </c>
      <c r="J8" s="18">
        <v>276.68566503452001</v>
      </c>
      <c r="K8" s="10" t="s">
        <v>180</v>
      </c>
      <c r="L8" s="18">
        <v>304.18285062323002</v>
      </c>
      <c r="M8" s="10" t="s">
        <v>159</v>
      </c>
      <c r="N8" s="18">
        <v>270.54834139782901</v>
      </c>
      <c r="O8" s="10" t="s">
        <v>180</v>
      </c>
      <c r="P8" s="18">
        <v>274.391715067311</v>
      </c>
      <c r="Q8" s="10" t="s">
        <v>159</v>
      </c>
      <c r="R8" s="18">
        <v>264.74700544691899</v>
      </c>
      <c r="S8" s="10" t="s">
        <v>180</v>
      </c>
    </row>
    <row r="9" spans="1:19" x14ac:dyDescent="0.2">
      <c r="A9" s="12" t="s">
        <v>172</v>
      </c>
      <c r="B9" s="18">
        <v>292.90755142322303</v>
      </c>
      <c r="C9" s="10" t="s">
        <v>180</v>
      </c>
      <c r="D9" s="18">
        <v>252.25428039445799</v>
      </c>
      <c r="E9" s="10" t="s">
        <v>180</v>
      </c>
      <c r="F9" s="18">
        <v>376.633135861212</v>
      </c>
      <c r="G9" s="10" t="s">
        <v>180</v>
      </c>
      <c r="H9" s="18">
        <v>373.03702270588701</v>
      </c>
      <c r="I9" s="10" t="s">
        <v>180</v>
      </c>
      <c r="J9" s="18">
        <v>320.64253926691703</v>
      </c>
      <c r="K9" s="10" t="s">
        <v>180</v>
      </c>
      <c r="L9" s="18">
        <v>315.80343368518101</v>
      </c>
      <c r="M9" s="10" t="s">
        <v>159</v>
      </c>
      <c r="N9" s="18">
        <v>298.94086110991901</v>
      </c>
      <c r="O9" s="10" t="s">
        <v>180</v>
      </c>
      <c r="P9" s="18">
        <v>284.60990207971201</v>
      </c>
      <c r="Q9" s="10" t="s">
        <v>159</v>
      </c>
      <c r="R9" s="18">
        <v>297.83851004877999</v>
      </c>
      <c r="S9" s="10" t="s">
        <v>180</v>
      </c>
    </row>
    <row r="10" spans="1:19" x14ac:dyDescent="0.2">
      <c r="A10" s="12" t="s">
        <v>173</v>
      </c>
      <c r="B10" s="18">
        <v>307.860026863396</v>
      </c>
      <c r="C10" s="10" t="s">
        <v>180</v>
      </c>
      <c r="D10" s="18">
        <v>525.42936558784197</v>
      </c>
      <c r="E10" s="10" t="s">
        <v>159</v>
      </c>
      <c r="F10" s="18">
        <v>403.06878175454199</v>
      </c>
      <c r="G10" s="10" t="s">
        <v>180</v>
      </c>
      <c r="H10" s="18">
        <v>421.19958193965499</v>
      </c>
      <c r="I10" s="10" t="s">
        <v>180</v>
      </c>
      <c r="J10" s="18">
        <v>361.26525626931198</v>
      </c>
      <c r="K10" s="10" t="s">
        <v>180</v>
      </c>
      <c r="L10" s="18">
        <v>333.03860273757499</v>
      </c>
      <c r="M10" s="10" t="s">
        <v>159</v>
      </c>
      <c r="N10" s="18">
        <v>289.90716891646701</v>
      </c>
      <c r="O10" s="10" t="s">
        <v>180</v>
      </c>
      <c r="P10" s="18">
        <v>266.24563052713802</v>
      </c>
      <c r="Q10" s="10" t="s">
        <v>159</v>
      </c>
      <c r="R10" s="18">
        <v>399.64087355398601</v>
      </c>
      <c r="S10" s="10" t="s">
        <v>180</v>
      </c>
    </row>
    <row r="11" spans="1:19" x14ac:dyDescent="0.2">
      <c r="A11" s="12" t="s">
        <v>174</v>
      </c>
      <c r="B11" s="18">
        <v>348.265264504122</v>
      </c>
      <c r="C11" s="10" t="s">
        <v>180</v>
      </c>
      <c r="D11" s="18">
        <v>542.09028768180701</v>
      </c>
      <c r="E11" s="10" t="s">
        <v>159</v>
      </c>
      <c r="F11" s="18">
        <v>459.46894075181598</v>
      </c>
      <c r="G11" s="10" t="s">
        <v>180</v>
      </c>
      <c r="H11" s="18">
        <v>424.24218774318399</v>
      </c>
      <c r="I11" s="10" t="s">
        <v>180</v>
      </c>
      <c r="J11" s="18">
        <v>379.92646753694299</v>
      </c>
      <c r="K11" s="10" t="s">
        <v>180</v>
      </c>
      <c r="L11" s="18">
        <v>354.51243515538403</v>
      </c>
      <c r="M11" s="10" t="s">
        <v>159</v>
      </c>
      <c r="N11" s="18">
        <v>280.624118988399</v>
      </c>
      <c r="O11" s="10" t="s">
        <v>180</v>
      </c>
      <c r="P11" s="18">
        <v>256.12278244964301</v>
      </c>
      <c r="Q11" s="10" t="s">
        <v>159</v>
      </c>
      <c r="R11" s="18">
        <v>405.81718631998001</v>
      </c>
      <c r="S11" s="10" t="s">
        <v>180</v>
      </c>
    </row>
    <row r="12" spans="1:19" x14ac:dyDescent="0.2">
      <c r="A12" s="12" t="s">
        <v>175</v>
      </c>
      <c r="B12" s="18">
        <v>230.65964519103301</v>
      </c>
      <c r="C12" s="10" t="s">
        <v>180</v>
      </c>
      <c r="D12" s="18">
        <v>378.75564111992799</v>
      </c>
      <c r="E12" s="10" t="s">
        <v>159</v>
      </c>
      <c r="F12" s="18">
        <v>351.97706264977802</v>
      </c>
      <c r="G12" s="10" t="s">
        <v>180</v>
      </c>
      <c r="H12" s="18">
        <v>313.31065758361302</v>
      </c>
      <c r="I12" s="10" t="s">
        <v>180</v>
      </c>
      <c r="J12" s="18">
        <v>305.75135384981797</v>
      </c>
      <c r="K12" s="10" t="s">
        <v>180</v>
      </c>
      <c r="L12" s="18">
        <v>293.45786230743602</v>
      </c>
      <c r="M12" s="10" t="s">
        <v>180</v>
      </c>
      <c r="N12" s="18">
        <v>211.14821089455901</v>
      </c>
      <c r="O12" s="10" t="s">
        <v>180</v>
      </c>
      <c r="P12" s="18">
        <v>248.73391749718499</v>
      </c>
      <c r="Q12" s="10" t="s">
        <v>159</v>
      </c>
      <c r="R12" s="18">
        <v>301.62987410908897</v>
      </c>
      <c r="S12" s="10" t="s">
        <v>180</v>
      </c>
    </row>
    <row r="13" spans="1:19" x14ac:dyDescent="0.2">
      <c r="A13" s="12" t="s">
        <v>176</v>
      </c>
      <c r="B13" s="18">
        <v>206.75363754391</v>
      </c>
      <c r="C13" s="10" t="s">
        <v>180</v>
      </c>
      <c r="D13" s="18">
        <v>379.00886221494602</v>
      </c>
      <c r="E13" s="10" t="s">
        <v>180</v>
      </c>
      <c r="F13" s="18">
        <v>365.452385857602</v>
      </c>
      <c r="G13" s="10" t="s">
        <v>180</v>
      </c>
      <c r="H13" s="18">
        <v>324.93861142993802</v>
      </c>
      <c r="I13" s="10" t="s">
        <v>180</v>
      </c>
      <c r="J13" s="18">
        <v>307.89225698963497</v>
      </c>
      <c r="K13" s="10" t="s">
        <v>180</v>
      </c>
      <c r="L13" s="18">
        <v>279.82388203374597</v>
      </c>
      <c r="M13" s="10" t="s">
        <v>180</v>
      </c>
      <c r="N13" s="18">
        <v>198.94013004250701</v>
      </c>
      <c r="O13" s="10" t="s">
        <v>180</v>
      </c>
      <c r="P13" s="18">
        <v>242.52764744391499</v>
      </c>
      <c r="Q13" s="10" t="s">
        <v>159</v>
      </c>
      <c r="R13" s="18">
        <v>299.74040762735302</v>
      </c>
      <c r="S13" s="10" t="s">
        <v>180</v>
      </c>
    </row>
    <row r="14" spans="1:19" x14ac:dyDescent="0.2">
      <c r="A14" s="12" t="s">
        <v>177</v>
      </c>
      <c r="B14" s="18">
        <v>293.11347509225197</v>
      </c>
      <c r="C14" s="10" t="s">
        <v>180</v>
      </c>
      <c r="D14" s="18">
        <v>381.30745176919498</v>
      </c>
      <c r="E14" s="10" t="s">
        <v>159</v>
      </c>
      <c r="F14" s="18">
        <v>380.08289381770101</v>
      </c>
      <c r="G14" s="10" t="s">
        <v>180</v>
      </c>
      <c r="H14" s="18">
        <v>343.791424982335</v>
      </c>
      <c r="I14" s="10" t="s">
        <v>180</v>
      </c>
      <c r="J14" s="18">
        <v>348.67633564637202</v>
      </c>
      <c r="K14" s="10" t="s">
        <v>180</v>
      </c>
      <c r="L14" s="18">
        <v>296.49135174825199</v>
      </c>
      <c r="M14" s="10" t="s">
        <v>180</v>
      </c>
      <c r="N14" s="18">
        <v>203.71006827901499</v>
      </c>
      <c r="O14" s="10" t="s">
        <v>180</v>
      </c>
      <c r="P14" s="18">
        <v>238.995843403333</v>
      </c>
      <c r="Q14" s="10" t="s">
        <v>159</v>
      </c>
      <c r="R14" s="18">
        <v>309.98511326125902</v>
      </c>
      <c r="S14" s="10" t="s">
        <v>180</v>
      </c>
    </row>
    <row r="15" spans="1:19" x14ac:dyDescent="0.2">
      <c r="A15" s="12" t="s">
        <v>181</v>
      </c>
      <c r="B15" s="18">
        <v>330.86418765240501</v>
      </c>
      <c r="C15" s="10" t="s">
        <v>180</v>
      </c>
      <c r="D15" s="18">
        <v>385.85014575882002</v>
      </c>
      <c r="E15" s="10" t="s">
        <v>159</v>
      </c>
      <c r="F15" s="18">
        <v>397.232321349036</v>
      </c>
      <c r="G15" s="10" t="s">
        <v>180</v>
      </c>
      <c r="H15" s="18">
        <v>373.10673169564899</v>
      </c>
      <c r="I15" s="10" t="s">
        <v>180</v>
      </c>
      <c r="J15" s="18">
        <v>385.04375127294401</v>
      </c>
      <c r="K15" s="10" t="s">
        <v>180</v>
      </c>
      <c r="L15" s="18">
        <v>309.696462462765</v>
      </c>
      <c r="M15" s="10" t="s">
        <v>180</v>
      </c>
      <c r="N15" s="18">
        <v>201.88962953399999</v>
      </c>
      <c r="O15" s="10" t="s">
        <v>180</v>
      </c>
      <c r="P15" s="18">
        <v>247.59365373312801</v>
      </c>
      <c r="Q15" s="10" t="s">
        <v>159</v>
      </c>
      <c r="R15" s="18">
        <v>321.28249891200602</v>
      </c>
      <c r="S15" s="10" t="s">
        <v>180</v>
      </c>
    </row>
    <row r="16" spans="1:19" x14ac:dyDescent="0.2">
      <c r="A16" s="12" t="s">
        <v>182</v>
      </c>
      <c r="B16" s="18">
        <v>318.385884976184</v>
      </c>
      <c r="C16" s="10" t="s">
        <v>180</v>
      </c>
      <c r="D16" s="18">
        <v>410.38791152068802</v>
      </c>
      <c r="E16" s="10" t="s">
        <v>159</v>
      </c>
      <c r="F16" s="18">
        <v>454.63019559902199</v>
      </c>
      <c r="G16" s="10" t="s">
        <v>180</v>
      </c>
      <c r="H16" s="18">
        <v>394.43085450201198</v>
      </c>
      <c r="I16" s="10" t="s">
        <v>180</v>
      </c>
      <c r="J16" s="18">
        <v>389.928391100152</v>
      </c>
      <c r="K16" s="10" t="s">
        <v>180</v>
      </c>
      <c r="L16" s="18">
        <v>307.88863160639198</v>
      </c>
      <c r="M16" s="10" t="s">
        <v>180</v>
      </c>
      <c r="N16" s="18">
        <v>199.593855906615</v>
      </c>
      <c r="O16" s="10" t="s">
        <v>180</v>
      </c>
      <c r="P16" s="18">
        <v>254.184599619728</v>
      </c>
      <c r="Q16" s="10" t="s">
        <v>159</v>
      </c>
      <c r="R16" s="18">
        <v>334.18930964606398</v>
      </c>
      <c r="S16" s="10" t="s">
        <v>180</v>
      </c>
    </row>
    <row r="17" spans="1:19" x14ac:dyDescent="0.2">
      <c r="A17" s="12" t="s">
        <v>183</v>
      </c>
      <c r="B17" s="18">
        <v>287.73376194129202</v>
      </c>
      <c r="C17" s="10" t="s">
        <v>180</v>
      </c>
      <c r="D17" s="18">
        <v>419.46956102924901</v>
      </c>
      <c r="E17" s="10" t="s">
        <v>159</v>
      </c>
      <c r="F17" s="18">
        <v>522.82682811055497</v>
      </c>
      <c r="G17" s="10" t="s">
        <v>180</v>
      </c>
      <c r="H17" s="18">
        <v>392.19493725537399</v>
      </c>
      <c r="I17" s="10" t="s">
        <v>180</v>
      </c>
      <c r="J17" s="18">
        <v>372.84678560843798</v>
      </c>
      <c r="K17" s="10" t="s">
        <v>180</v>
      </c>
      <c r="L17" s="18">
        <v>282.95350835863502</v>
      </c>
      <c r="M17" s="10" t="s">
        <v>180</v>
      </c>
      <c r="N17" s="18">
        <v>487.02891100011499</v>
      </c>
      <c r="O17" s="10" t="s">
        <v>180</v>
      </c>
      <c r="P17" s="18">
        <v>256.44354732026198</v>
      </c>
      <c r="Q17" s="10" t="s">
        <v>159</v>
      </c>
      <c r="R17" s="18">
        <v>406.743224641653</v>
      </c>
      <c r="S17" s="10" t="s">
        <v>180</v>
      </c>
    </row>
    <row r="18" spans="1:19" x14ac:dyDescent="0.2">
      <c r="A18" s="12" t="s">
        <v>184</v>
      </c>
      <c r="B18" s="18">
        <v>280.835538126713</v>
      </c>
      <c r="C18" s="10" t="s">
        <v>180</v>
      </c>
      <c r="D18" s="18">
        <v>433.96909560594003</v>
      </c>
      <c r="E18" s="10" t="s">
        <v>159</v>
      </c>
      <c r="F18" s="18">
        <v>568.99996818247098</v>
      </c>
      <c r="G18" s="10" t="s">
        <v>180</v>
      </c>
      <c r="H18" s="18">
        <v>360.82274226772603</v>
      </c>
      <c r="I18" s="10" t="s">
        <v>180</v>
      </c>
      <c r="J18" s="18">
        <v>382.63822497379402</v>
      </c>
      <c r="K18" s="10" t="s">
        <v>180</v>
      </c>
      <c r="L18" s="18">
        <v>295.29824694524098</v>
      </c>
      <c r="M18" s="10" t="s">
        <v>180</v>
      </c>
      <c r="N18" s="18">
        <v>479.99867237893397</v>
      </c>
      <c r="O18" s="10" t="s">
        <v>180</v>
      </c>
      <c r="P18" s="18">
        <v>279.147314801346</v>
      </c>
      <c r="Q18" s="10" t="s">
        <v>159</v>
      </c>
      <c r="R18" s="18">
        <v>407.21505692747098</v>
      </c>
      <c r="S18" s="10" t="s">
        <v>180</v>
      </c>
    </row>
    <row r="19" spans="1:19" x14ac:dyDescent="0.2">
      <c r="A19" s="12" t="s">
        <v>185</v>
      </c>
      <c r="B19" s="18">
        <v>291.15647507102102</v>
      </c>
      <c r="C19" s="10" t="s">
        <v>180</v>
      </c>
      <c r="D19" s="18">
        <v>382.65399302489698</v>
      </c>
      <c r="E19" s="10" t="s">
        <v>159</v>
      </c>
      <c r="F19" s="18">
        <v>601.08980001366501</v>
      </c>
      <c r="G19" s="10" t="s">
        <v>180</v>
      </c>
      <c r="H19" s="18">
        <v>366.01546886748002</v>
      </c>
      <c r="I19" s="10" t="s">
        <v>180</v>
      </c>
      <c r="J19" s="18">
        <v>342.81088571128902</v>
      </c>
      <c r="K19" s="10" t="s">
        <v>180</v>
      </c>
      <c r="L19" s="18">
        <v>298.28264724585398</v>
      </c>
      <c r="M19" s="10" t="s">
        <v>180</v>
      </c>
      <c r="N19" s="18">
        <v>468.455434886501</v>
      </c>
      <c r="O19" s="10" t="s">
        <v>180</v>
      </c>
      <c r="P19" s="18">
        <v>257.495330759902</v>
      </c>
      <c r="Q19" s="10" t="s">
        <v>159</v>
      </c>
      <c r="R19" s="18">
        <v>383.68336124656201</v>
      </c>
      <c r="S19" s="10" t="s">
        <v>180</v>
      </c>
    </row>
    <row r="20" spans="1:19" x14ac:dyDescent="0.2">
      <c r="A20" s="12" t="s">
        <v>187</v>
      </c>
      <c r="B20" s="18">
        <v>261.19111713449303</v>
      </c>
      <c r="C20" s="10" t="s">
        <v>180</v>
      </c>
      <c r="D20" s="18">
        <v>393.09715450359198</v>
      </c>
      <c r="E20" s="10" t="s">
        <v>159</v>
      </c>
      <c r="F20" s="18">
        <v>577.07920053366104</v>
      </c>
      <c r="G20" s="10" t="s">
        <v>180</v>
      </c>
      <c r="H20" s="18">
        <v>363.65214480610001</v>
      </c>
      <c r="I20" s="10" t="s">
        <v>180</v>
      </c>
      <c r="J20" s="18">
        <v>327.26050931736501</v>
      </c>
      <c r="K20" s="10" t="s">
        <v>180</v>
      </c>
      <c r="L20" s="18">
        <v>296.528282966924</v>
      </c>
      <c r="M20" s="10" t="s">
        <v>180</v>
      </c>
      <c r="N20" s="18">
        <v>463.60932872051302</v>
      </c>
      <c r="O20" s="10" t="s">
        <v>180</v>
      </c>
      <c r="P20" s="18">
        <v>269.37306213693398</v>
      </c>
      <c r="Q20" s="10" t="s">
        <v>159</v>
      </c>
      <c r="R20" s="18">
        <v>384.62108158780501</v>
      </c>
      <c r="S20" s="10" t="s">
        <v>180</v>
      </c>
    </row>
    <row r="21" spans="1:19" x14ac:dyDescent="0.2">
      <c r="A21" s="12" t="s">
        <v>188</v>
      </c>
      <c r="B21" s="18">
        <v>268.279636684026</v>
      </c>
      <c r="C21" s="10" t="s">
        <v>180</v>
      </c>
      <c r="D21" s="18">
        <v>322.58150748392001</v>
      </c>
      <c r="E21" s="10" t="s">
        <v>180</v>
      </c>
      <c r="F21" s="18">
        <v>454.054865178</v>
      </c>
      <c r="G21" s="10" t="s">
        <v>180</v>
      </c>
      <c r="H21" s="18">
        <v>345.41904483646198</v>
      </c>
      <c r="I21" s="10" t="s">
        <v>180</v>
      </c>
      <c r="J21" s="18">
        <v>304.810267001444</v>
      </c>
      <c r="K21" s="10" t="s">
        <v>180</v>
      </c>
      <c r="L21" s="18">
        <v>285.49423591297102</v>
      </c>
      <c r="M21" s="10" t="s">
        <v>180</v>
      </c>
      <c r="N21" s="18">
        <v>436.905604703535</v>
      </c>
      <c r="O21" s="10" t="s">
        <v>180</v>
      </c>
      <c r="P21" s="18">
        <v>256.87038612572098</v>
      </c>
      <c r="Q21" s="10" t="s">
        <v>159</v>
      </c>
      <c r="R21" s="18">
        <v>347.05206866892098</v>
      </c>
      <c r="S21" s="10" t="s">
        <v>180</v>
      </c>
    </row>
    <row r="22" spans="1:19" x14ac:dyDescent="0.2">
      <c r="A22" s="12" t="s">
        <v>189</v>
      </c>
      <c r="B22" s="18">
        <v>225.24724500541001</v>
      </c>
      <c r="C22" s="10" t="s">
        <v>180</v>
      </c>
      <c r="D22" s="18">
        <v>379.33283919825902</v>
      </c>
      <c r="E22" s="10" t="s">
        <v>159</v>
      </c>
      <c r="F22" s="18">
        <v>357.734035710787</v>
      </c>
      <c r="G22" s="10" t="s">
        <v>180</v>
      </c>
      <c r="H22" s="18">
        <v>337.821392788259</v>
      </c>
      <c r="I22" s="10" t="s">
        <v>180</v>
      </c>
      <c r="J22" s="18">
        <v>295.77980350581203</v>
      </c>
      <c r="K22" s="10" t="s">
        <v>180</v>
      </c>
      <c r="L22" s="18">
        <v>256.13915881261198</v>
      </c>
      <c r="M22" s="10" t="s">
        <v>180</v>
      </c>
      <c r="N22" s="18">
        <v>422.24549231639099</v>
      </c>
      <c r="O22" s="10" t="s">
        <v>180</v>
      </c>
      <c r="P22" s="18">
        <v>245.00015493715401</v>
      </c>
      <c r="Q22" s="10" t="s">
        <v>159</v>
      </c>
      <c r="R22" s="18">
        <v>355.97726928691799</v>
      </c>
      <c r="S22" s="10" t="s">
        <v>180</v>
      </c>
    </row>
    <row r="23" spans="1:19" x14ac:dyDescent="0.2">
      <c r="A23" s="12" t="s">
        <v>190</v>
      </c>
      <c r="B23" s="18">
        <v>214.62423541024299</v>
      </c>
      <c r="C23" s="10" t="s">
        <v>180</v>
      </c>
      <c r="D23" s="18">
        <v>375.004284797769</v>
      </c>
      <c r="E23" s="10" t="s">
        <v>159</v>
      </c>
      <c r="F23" s="18">
        <v>364.707781422138</v>
      </c>
      <c r="G23" s="10" t="s">
        <v>180</v>
      </c>
      <c r="H23" s="18">
        <v>342.83668162276501</v>
      </c>
      <c r="I23" s="10" t="s">
        <v>180</v>
      </c>
      <c r="J23" s="18">
        <v>286.62227478900797</v>
      </c>
      <c r="K23" s="10" t="s">
        <v>180</v>
      </c>
      <c r="L23" s="18">
        <v>248.618686434681</v>
      </c>
      <c r="M23" s="10" t="s">
        <v>180</v>
      </c>
      <c r="N23" s="18">
        <v>427.02086387750097</v>
      </c>
      <c r="O23" s="10" t="s">
        <v>180</v>
      </c>
      <c r="P23" s="18">
        <v>256.02731079805699</v>
      </c>
      <c r="Q23" s="10" t="s">
        <v>159</v>
      </c>
      <c r="R23" s="18">
        <v>356.83834824181201</v>
      </c>
      <c r="S23" s="10" t="s">
        <v>180</v>
      </c>
    </row>
    <row r="24" spans="1:19" x14ac:dyDescent="0.2">
      <c r="A24" s="12" t="s">
        <v>191</v>
      </c>
      <c r="B24" s="18">
        <v>219.99904644217901</v>
      </c>
      <c r="C24" s="10" t="s">
        <v>180</v>
      </c>
      <c r="D24" s="18">
        <v>374.826701680518</v>
      </c>
      <c r="E24" s="10" t="s">
        <v>159</v>
      </c>
      <c r="F24" s="18">
        <v>346.912198144743</v>
      </c>
      <c r="G24" s="10" t="s">
        <v>180</v>
      </c>
      <c r="H24" s="18">
        <v>340.26678869434602</v>
      </c>
      <c r="I24" s="10" t="s">
        <v>180</v>
      </c>
      <c r="J24" s="18">
        <v>270.76573158112097</v>
      </c>
      <c r="K24" s="10" t="s">
        <v>180</v>
      </c>
      <c r="L24" s="18">
        <v>238.01696626354499</v>
      </c>
      <c r="M24" s="10" t="s">
        <v>180</v>
      </c>
      <c r="N24" s="18">
        <v>390.63180833434399</v>
      </c>
      <c r="O24" s="10" t="s">
        <v>180</v>
      </c>
      <c r="P24" s="18">
        <v>256.17866017842499</v>
      </c>
      <c r="Q24" s="10" t="s">
        <v>159</v>
      </c>
      <c r="R24" s="18">
        <v>345.63829788989699</v>
      </c>
      <c r="S24" s="10" t="s">
        <v>180</v>
      </c>
    </row>
    <row r="25" spans="1:19" x14ac:dyDescent="0.2">
      <c r="A25" s="12" t="s">
        <v>192</v>
      </c>
      <c r="B25" s="18">
        <v>204.13319307812699</v>
      </c>
      <c r="C25" s="10" t="s">
        <v>180</v>
      </c>
      <c r="D25" s="18">
        <v>365.95513379020502</v>
      </c>
      <c r="E25" s="10" t="s">
        <v>159</v>
      </c>
      <c r="F25" s="18">
        <v>361.41816019815298</v>
      </c>
      <c r="G25" s="10" t="s">
        <v>180</v>
      </c>
      <c r="H25" s="18">
        <v>327.251858017335</v>
      </c>
      <c r="I25" s="10" t="s">
        <v>180</v>
      </c>
      <c r="J25" s="18">
        <v>323.684028747252</v>
      </c>
      <c r="K25" s="10" t="s">
        <v>180</v>
      </c>
      <c r="L25" s="18">
        <v>231.166122408749</v>
      </c>
      <c r="M25" s="10" t="s">
        <v>180</v>
      </c>
      <c r="N25" s="18">
        <v>371.68638242927602</v>
      </c>
      <c r="O25" s="10" t="s">
        <v>180</v>
      </c>
      <c r="P25" s="18">
        <v>256.66737857039402</v>
      </c>
      <c r="Q25" s="10" t="s">
        <v>159</v>
      </c>
      <c r="R25" s="18">
        <v>339.17816118109698</v>
      </c>
      <c r="S25" s="10" t="s">
        <v>180</v>
      </c>
    </row>
    <row r="26" spans="1:19" x14ac:dyDescent="0.2">
      <c r="A26" s="12" t="s">
        <v>193</v>
      </c>
      <c r="B26" s="18">
        <v>179.23064088331901</v>
      </c>
      <c r="C26" s="10" t="s">
        <v>180</v>
      </c>
      <c r="D26" s="18">
        <v>388.72092032571601</v>
      </c>
      <c r="E26" s="10" t="s">
        <v>159</v>
      </c>
      <c r="F26" s="18">
        <v>415.12245866283598</v>
      </c>
      <c r="G26" s="10" t="s">
        <v>180</v>
      </c>
      <c r="H26" s="18">
        <v>328.45316928853703</v>
      </c>
      <c r="I26" s="10" t="s">
        <v>180</v>
      </c>
      <c r="J26" s="18">
        <v>315.07081627538599</v>
      </c>
      <c r="K26" s="10" t="s">
        <v>180</v>
      </c>
      <c r="L26" s="18">
        <v>228.68653620432099</v>
      </c>
      <c r="M26" s="10" t="s">
        <v>180</v>
      </c>
      <c r="N26" s="18">
        <v>381.796618788812</v>
      </c>
      <c r="O26" s="10" t="s">
        <v>180</v>
      </c>
      <c r="P26" s="18">
        <v>246.30401975424101</v>
      </c>
      <c r="Q26" s="10" t="s">
        <v>159</v>
      </c>
      <c r="R26" s="18">
        <v>347.735166232273</v>
      </c>
      <c r="S26" s="10" t="s">
        <v>180</v>
      </c>
    </row>
    <row r="27" spans="1:19" x14ac:dyDescent="0.2">
      <c r="A27" s="12" t="s">
        <v>195</v>
      </c>
      <c r="B27" s="18">
        <v>174.71137267154501</v>
      </c>
      <c r="C27" s="10" t="s">
        <v>180</v>
      </c>
      <c r="D27" s="18">
        <v>403.43375708655702</v>
      </c>
      <c r="E27" s="10" t="s">
        <v>159</v>
      </c>
      <c r="F27" s="18">
        <v>498.74693504838802</v>
      </c>
      <c r="G27" s="10" t="s">
        <v>180</v>
      </c>
      <c r="H27" s="18">
        <v>336.00357804575299</v>
      </c>
      <c r="I27" s="10" t="s">
        <v>180</v>
      </c>
      <c r="J27" s="18">
        <v>307.76159075940399</v>
      </c>
      <c r="K27" s="10" t="s">
        <v>180</v>
      </c>
      <c r="L27" s="18">
        <v>228.66892342530599</v>
      </c>
      <c r="M27" s="10" t="s">
        <v>180</v>
      </c>
      <c r="N27" s="18">
        <v>383.04004870991702</v>
      </c>
      <c r="O27" s="10" t="s">
        <v>180</v>
      </c>
      <c r="P27" s="18">
        <v>215.103344145986</v>
      </c>
      <c r="Q27" s="10" t="s">
        <v>159</v>
      </c>
      <c r="R27" s="18">
        <v>351.36864066002198</v>
      </c>
      <c r="S27" s="10" t="s">
        <v>180</v>
      </c>
    </row>
    <row r="28" spans="1:19" x14ac:dyDescent="0.2">
      <c r="A28" s="12" t="s">
        <v>196</v>
      </c>
      <c r="B28" s="18">
        <v>166.206059708672</v>
      </c>
      <c r="C28" s="10" t="s">
        <v>180</v>
      </c>
      <c r="D28" s="18">
        <v>392.773059604845</v>
      </c>
      <c r="E28" s="10" t="s">
        <v>159</v>
      </c>
      <c r="F28" s="18">
        <v>478.37186411699702</v>
      </c>
      <c r="G28" s="10" t="s">
        <v>180</v>
      </c>
      <c r="H28" s="18">
        <v>324.17639376212202</v>
      </c>
      <c r="I28" s="10" t="s">
        <v>180</v>
      </c>
      <c r="J28" s="18">
        <v>281.51280251174501</v>
      </c>
      <c r="K28" s="10" t="s">
        <v>180</v>
      </c>
      <c r="L28" s="18">
        <v>206.47302964242601</v>
      </c>
      <c r="M28" s="10" t="s">
        <v>180</v>
      </c>
      <c r="N28" s="18">
        <v>358.10351069736299</v>
      </c>
      <c r="O28" s="10" t="s">
        <v>180</v>
      </c>
      <c r="P28" s="18">
        <v>198.411319044582</v>
      </c>
      <c r="Q28" s="10" t="s">
        <v>159</v>
      </c>
      <c r="R28" s="18">
        <v>334.877187261421</v>
      </c>
      <c r="S28" s="10" t="s">
        <v>180</v>
      </c>
    </row>
    <row r="29" spans="1:19" x14ac:dyDescent="0.2">
      <c r="A29" s="12" t="s">
        <v>198</v>
      </c>
      <c r="B29" s="18">
        <v>155.20582938695301</v>
      </c>
      <c r="C29" s="10" t="s">
        <v>180</v>
      </c>
      <c r="D29" s="18">
        <v>396.43075155862698</v>
      </c>
      <c r="E29" s="10" t="s">
        <v>159</v>
      </c>
      <c r="F29" s="18">
        <v>532.64041686294195</v>
      </c>
      <c r="G29" s="10" t="s">
        <v>314</v>
      </c>
      <c r="H29" s="18">
        <v>326.07164278990098</v>
      </c>
      <c r="I29" s="10" t="s">
        <v>180</v>
      </c>
      <c r="J29" s="18">
        <v>299.97073605367899</v>
      </c>
      <c r="K29" s="10" t="s">
        <v>159</v>
      </c>
      <c r="L29" s="18">
        <v>191.25096853657499</v>
      </c>
      <c r="M29" s="10" t="s">
        <v>180</v>
      </c>
      <c r="N29" s="18">
        <v>358.51743766126702</v>
      </c>
      <c r="O29" s="10" t="s">
        <v>180</v>
      </c>
      <c r="P29" s="18">
        <v>187.37283924872699</v>
      </c>
      <c r="Q29" s="10" t="s">
        <v>159</v>
      </c>
      <c r="R29" s="18">
        <v>336.674638313792</v>
      </c>
      <c r="S29" s="10" t="s">
        <v>401</v>
      </c>
    </row>
    <row r="30" spans="1:19" x14ac:dyDescent="0.2">
      <c r="A30" s="12" t="s">
        <v>199</v>
      </c>
      <c r="B30" s="18">
        <v>156.704138248482</v>
      </c>
      <c r="C30" s="10" t="s">
        <v>180</v>
      </c>
      <c r="D30" s="18">
        <v>409.83029477058898</v>
      </c>
      <c r="E30" s="10" t="s">
        <v>159</v>
      </c>
      <c r="F30" s="18">
        <v>533.95435737434696</v>
      </c>
      <c r="G30" s="10" t="s">
        <v>159</v>
      </c>
      <c r="H30" s="18">
        <v>336.26560185437302</v>
      </c>
      <c r="I30" s="10" t="s">
        <v>180</v>
      </c>
      <c r="J30" s="18">
        <v>303.40169091097698</v>
      </c>
      <c r="K30" s="10" t="s">
        <v>159</v>
      </c>
      <c r="L30" s="18">
        <v>198.672668028011</v>
      </c>
      <c r="M30" s="10" t="s">
        <v>180</v>
      </c>
      <c r="N30" s="18">
        <v>369.61265059210899</v>
      </c>
      <c r="O30" s="10" t="s">
        <v>180</v>
      </c>
      <c r="P30" s="18">
        <v>194.09780354985401</v>
      </c>
      <c r="Q30" s="10" t="s">
        <v>159</v>
      </c>
      <c r="R30" s="18">
        <v>346.85992058707399</v>
      </c>
      <c r="S30" s="10" t="s">
        <v>180</v>
      </c>
    </row>
    <row r="31" spans="1:19" x14ac:dyDescent="0.2">
      <c r="A31" s="12" t="s">
        <v>200</v>
      </c>
      <c r="B31" s="18">
        <v>162.35179871950001</v>
      </c>
      <c r="C31" s="10" t="s">
        <v>159</v>
      </c>
      <c r="D31" s="18">
        <v>358.81746693251802</v>
      </c>
      <c r="E31" s="10" t="s">
        <v>159</v>
      </c>
      <c r="F31" s="18">
        <v>409.31839649203403</v>
      </c>
      <c r="G31" s="10" t="s">
        <v>159</v>
      </c>
      <c r="H31" s="18">
        <v>303.16036899995203</v>
      </c>
      <c r="I31" s="10" t="s">
        <v>180</v>
      </c>
      <c r="J31" s="18">
        <v>243.70532794749499</v>
      </c>
      <c r="K31" s="10" t="s">
        <v>159</v>
      </c>
      <c r="L31" s="18">
        <v>191.17633466321601</v>
      </c>
      <c r="M31" s="10" t="s">
        <v>180</v>
      </c>
      <c r="N31" s="18">
        <v>290.832141261723</v>
      </c>
      <c r="O31" s="10" t="s">
        <v>180</v>
      </c>
      <c r="P31" s="18">
        <v>201.90738586584899</v>
      </c>
      <c r="Q31" s="10" t="s">
        <v>159</v>
      </c>
      <c r="R31" s="18">
        <v>298.77368766624602</v>
      </c>
      <c r="S31" s="10" t="s">
        <v>180</v>
      </c>
    </row>
    <row r="32" spans="1:19" x14ac:dyDescent="0.2">
      <c r="A32" s="15" t="s">
        <v>201</v>
      </c>
      <c r="B32" s="19">
        <v>192.15707201662099</v>
      </c>
      <c r="C32" s="14" t="s">
        <v>159</v>
      </c>
      <c r="D32" s="19">
        <v>409.73372019235802</v>
      </c>
      <c r="E32" s="14" t="s">
        <v>159</v>
      </c>
      <c r="F32" s="19">
        <v>529.27976720612605</v>
      </c>
      <c r="G32" s="14" t="s">
        <v>159</v>
      </c>
      <c r="H32" s="19">
        <v>413.54285483368602</v>
      </c>
      <c r="I32" s="14" t="s">
        <v>180</v>
      </c>
      <c r="J32" s="19">
        <v>319.62510603515102</v>
      </c>
      <c r="K32" s="14" t="s">
        <v>159</v>
      </c>
      <c r="L32" s="19">
        <v>238.52057755466501</v>
      </c>
      <c r="M32" s="14" t="s">
        <v>159</v>
      </c>
      <c r="N32" s="19">
        <v>247.51743501812001</v>
      </c>
      <c r="O32" s="14" t="s">
        <v>180</v>
      </c>
      <c r="P32" s="19">
        <v>228.48074167744201</v>
      </c>
      <c r="Q32" s="14" t="s">
        <v>159</v>
      </c>
      <c r="R32" s="19">
        <v>336.52630079161003</v>
      </c>
      <c r="S32" s="14" t="s">
        <v>180</v>
      </c>
    </row>
    <row r="34" spans="1:2" x14ac:dyDescent="0.2">
      <c r="A34" s="16" t="s">
        <v>202</v>
      </c>
      <c r="B34" s="16" t="s">
        <v>227</v>
      </c>
    </row>
    <row r="37" spans="1:2" x14ac:dyDescent="0.2">
      <c r="B37" s="16" t="s">
        <v>318</v>
      </c>
    </row>
    <row r="38" spans="1:2" x14ac:dyDescent="0.2">
      <c r="B38" s="16" t="s">
        <v>208</v>
      </c>
    </row>
    <row r="41" spans="1:2" x14ac:dyDescent="0.2">
      <c r="A41" s="17" t="str">
        <f>HYPERLINK("#'TOTAL 13'!A2", "&lt;&lt;&lt; Previous table")</f>
        <v>&lt;&lt;&lt; Previous table</v>
      </c>
    </row>
    <row r="42" spans="1:2" x14ac:dyDescent="0.2">
      <c r="A42" s="17" t="str">
        <f>HYPERLINK("#'TOTAL 16'!A2", "&gt;&gt;&gt; Next table")</f>
        <v>&gt;&gt;&gt; Next table</v>
      </c>
    </row>
  </sheetData>
  <mergeCells count="12">
    <mergeCell ref="A2:S2"/>
    <mergeCell ref="A3:S3"/>
    <mergeCell ref="A6:S6"/>
    <mergeCell ref="B5:C5"/>
    <mergeCell ref="D5:E5"/>
    <mergeCell ref="F5:G5"/>
    <mergeCell ref="H5:I5"/>
    <mergeCell ref="J5:K5"/>
    <mergeCell ref="L5:M5"/>
    <mergeCell ref="N5:O5"/>
    <mergeCell ref="P5:Q5"/>
    <mergeCell ref="R5:S5"/>
  </mergeCells>
  <pageMargins left="0.7" right="0.7" top="0.75" bottom="0.75" header="0.3" footer="0.3"/>
  <pageSetup paperSize="9" orientation="portrait" horizontalDpi="300" verticalDpi="300"/>
</worksheet>
</file>

<file path=xl/worksheets/sheet1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700-000000000000}">
  <dimension ref="A1:S35"/>
  <sheetViews>
    <sheetView workbookViewId="0"/>
  </sheetViews>
  <sheetFormatPr defaultColWidth="11.42578125" defaultRowHeight="12.75" x14ac:dyDescent="0.2"/>
  <cols>
    <col min="1" max="2" width="12.7109375" customWidth="1"/>
    <col min="3" max="3" width="4.42578125" customWidth="1"/>
    <col min="4" max="4" width="12.7109375" customWidth="1"/>
    <col min="5" max="5" width="4.42578125" customWidth="1"/>
    <col min="6" max="6" width="12.7109375" customWidth="1"/>
    <col min="7" max="7" width="4.42578125" customWidth="1"/>
    <col min="8" max="8" width="12.7109375" customWidth="1"/>
    <col min="9" max="9" width="4.42578125" customWidth="1"/>
    <col min="10" max="10" width="12.7109375" customWidth="1"/>
    <col min="11" max="11" width="4.42578125" customWidth="1"/>
    <col min="12" max="12" width="12.7109375" customWidth="1"/>
    <col min="13" max="13" width="4.42578125" customWidth="1"/>
    <col min="14" max="14" width="12.7109375" customWidth="1"/>
    <col min="15" max="15" width="4.42578125" customWidth="1"/>
    <col min="16" max="16" width="12.7109375" customWidth="1"/>
    <col min="17" max="17" width="4.42578125" customWidth="1"/>
    <col min="18" max="18" width="12.7109375" customWidth="1"/>
    <col min="19" max="19" width="4.42578125" customWidth="1"/>
  </cols>
  <sheetData>
    <row r="1" spans="1:19" x14ac:dyDescent="0.2">
      <c r="A1" s="8" t="str">
        <f>HYPERLINK("#'INDEX'!B139", "Link to index")</f>
        <v>Link to index</v>
      </c>
    </row>
    <row r="2" spans="1:19" ht="15.75" customHeight="1" x14ac:dyDescent="0.2">
      <c r="A2" s="25" t="s">
        <v>473</v>
      </c>
      <c r="B2" s="24"/>
      <c r="C2" s="24"/>
      <c r="D2" s="24"/>
      <c r="E2" s="24"/>
      <c r="F2" s="24"/>
      <c r="G2" s="24"/>
      <c r="H2" s="24"/>
      <c r="I2" s="24"/>
      <c r="J2" s="24"/>
      <c r="K2" s="24"/>
      <c r="L2" s="24"/>
      <c r="M2" s="24"/>
      <c r="N2" s="24"/>
      <c r="O2" s="24"/>
      <c r="P2" s="24"/>
      <c r="Q2" s="24"/>
      <c r="R2" s="24"/>
      <c r="S2" s="24"/>
    </row>
    <row r="3" spans="1:19" ht="15.75" customHeight="1" x14ac:dyDescent="0.2">
      <c r="A3" s="25" t="s">
        <v>474</v>
      </c>
      <c r="B3" s="24"/>
      <c r="C3" s="24"/>
      <c r="D3" s="24"/>
      <c r="E3" s="24"/>
      <c r="F3" s="24"/>
      <c r="G3" s="24"/>
      <c r="H3" s="24"/>
      <c r="I3" s="24"/>
      <c r="J3" s="24"/>
      <c r="K3" s="24"/>
      <c r="L3" s="24"/>
      <c r="M3" s="24"/>
      <c r="N3" s="24"/>
      <c r="O3" s="24"/>
      <c r="P3" s="24"/>
      <c r="Q3" s="24"/>
      <c r="R3" s="24"/>
      <c r="S3" s="24"/>
    </row>
    <row r="4" spans="1:19" ht="15.75" customHeight="1" x14ac:dyDescent="0.2"/>
    <row r="5" spans="1:19" ht="55.5" customHeight="1" x14ac:dyDescent="0.2">
      <c r="A5" s="11" t="s">
        <v>159</v>
      </c>
      <c r="B5" s="27" t="s">
        <v>160</v>
      </c>
      <c r="C5" s="27" t="s">
        <v>159</v>
      </c>
      <c r="D5" s="27" t="s">
        <v>161</v>
      </c>
      <c r="E5" s="27" t="s">
        <v>159</v>
      </c>
      <c r="F5" s="27" t="s">
        <v>162</v>
      </c>
      <c r="G5" s="27" t="s">
        <v>159</v>
      </c>
      <c r="H5" s="27" t="s">
        <v>163</v>
      </c>
      <c r="I5" s="27" t="s">
        <v>159</v>
      </c>
      <c r="J5" s="27" t="s">
        <v>164</v>
      </c>
      <c r="K5" s="27" t="s">
        <v>159</v>
      </c>
      <c r="L5" s="27" t="s">
        <v>165</v>
      </c>
      <c r="M5" s="27" t="s">
        <v>159</v>
      </c>
      <c r="N5" s="27" t="s">
        <v>166</v>
      </c>
      <c r="O5" s="27" t="s">
        <v>159</v>
      </c>
      <c r="P5" s="27" t="s">
        <v>167</v>
      </c>
      <c r="Q5" s="27" t="s">
        <v>159</v>
      </c>
      <c r="R5" s="27" t="s">
        <v>168</v>
      </c>
      <c r="S5" s="27" t="s">
        <v>159</v>
      </c>
    </row>
    <row r="6" spans="1:19" x14ac:dyDescent="0.2">
      <c r="A6" s="26" t="s">
        <v>475</v>
      </c>
      <c r="B6" s="26"/>
      <c r="C6" s="26"/>
      <c r="D6" s="26"/>
      <c r="E6" s="26"/>
      <c r="F6" s="26"/>
      <c r="G6" s="26"/>
      <c r="H6" s="26"/>
      <c r="I6" s="26"/>
      <c r="J6" s="26"/>
      <c r="K6" s="26"/>
      <c r="L6" s="26"/>
      <c r="M6" s="26"/>
      <c r="N6" s="26"/>
      <c r="O6" s="26"/>
      <c r="P6" s="26"/>
      <c r="Q6" s="26"/>
      <c r="R6" s="26"/>
      <c r="S6" s="26"/>
    </row>
    <row r="7" spans="1:19" x14ac:dyDescent="0.2">
      <c r="A7" s="12" t="s">
        <v>176</v>
      </c>
      <c r="B7" s="20">
        <v>4970</v>
      </c>
      <c r="C7" s="10" t="s">
        <v>159</v>
      </c>
      <c r="D7" s="20">
        <v>102958</v>
      </c>
      <c r="E7" s="10" t="s">
        <v>159</v>
      </c>
      <c r="F7" s="20">
        <v>1506</v>
      </c>
      <c r="G7" s="10" t="s">
        <v>159</v>
      </c>
      <c r="H7" s="20">
        <v>39761</v>
      </c>
      <c r="I7" s="10" t="s">
        <v>159</v>
      </c>
      <c r="J7" s="20">
        <v>15430</v>
      </c>
      <c r="K7" s="10" t="s">
        <v>159</v>
      </c>
      <c r="L7" s="20">
        <v>3194</v>
      </c>
      <c r="M7" s="10" t="s">
        <v>159</v>
      </c>
      <c r="N7" s="20">
        <v>29900</v>
      </c>
      <c r="O7" s="10" t="s">
        <v>159</v>
      </c>
      <c r="P7" s="20">
        <v>1283</v>
      </c>
      <c r="Q7" s="10" t="s">
        <v>159</v>
      </c>
      <c r="R7" s="20">
        <v>199002</v>
      </c>
      <c r="S7" s="10" t="s">
        <v>159</v>
      </c>
    </row>
    <row r="8" spans="1:19" x14ac:dyDescent="0.2">
      <c r="A8" s="12" t="s">
        <v>177</v>
      </c>
      <c r="B8" s="20">
        <v>5020</v>
      </c>
      <c r="C8" s="10" t="s">
        <v>159</v>
      </c>
      <c r="D8" s="20">
        <v>100969</v>
      </c>
      <c r="E8" s="10" t="s">
        <v>159</v>
      </c>
      <c r="F8" s="20">
        <v>1618</v>
      </c>
      <c r="G8" s="10" t="s">
        <v>159</v>
      </c>
      <c r="H8" s="20">
        <v>40920</v>
      </c>
      <c r="I8" s="10" t="s">
        <v>159</v>
      </c>
      <c r="J8" s="20">
        <v>15740</v>
      </c>
      <c r="K8" s="10" t="s">
        <v>159</v>
      </c>
      <c r="L8" s="20">
        <v>3409</v>
      </c>
      <c r="M8" s="10" t="s">
        <v>159</v>
      </c>
      <c r="N8" s="20">
        <v>29760</v>
      </c>
      <c r="O8" s="10" t="s">
        <v>159</v>
      </c>
      <c r="P8" s="20">
        <v>1286</v>
      </c>
      <c r="Q8" s="10" t="s">
        <v>159</v>
      </c>
      <c r="R8" s="20">
        <v>198722</v>
      </c>
      <c r="S8" s="10" t="s">
        <v>159</v>
      </c>
    </row>
    <row r="9" spans="1:19" x14ac:dyDescent="0.2">
      <c r="A9" s="12" t="s">
        <v>181</v>
      </c>
      <c r="B9" s="20">
        <v>5000</v>
      </c>
      <c r="C9" s="10" t="s">
        <v>159</v>
      </c>
      <c r="D9" s="20">
        <v>100656</v>
      </c>
      <c r="E9" s="10" t="s">
        <v>159</v>
      </c>
      <c r="F9" s="20">
        <v>1672</v>
      </c>
      <c r="G9" s="10" t="s">
        <v>159</v>
      </c>
      <c r="H9" s="20">
        <v>41824</v>
      </c>
      <c r="I9" s="10" t="s">
        <v>159</v>
      </c>
      <c r="J9" s="20">
        <v>15624</v>
      </c>
      <c r="K9" s="10" t="s">
        <v>159</v>
      </c>
      <c r="L9" s="20">
        <v>3447</v>
      </c>
      <c r="M9" s="10" t="s">
        <v>159</v>
      </c>
      <c r="N9" s="20">
        <v>29632</v>
      </c>
      <c r="O9" s="10" t="s">
        <v>159</v>
      </c>
      <c r="P9" s="20">
        <v>1300</v>
      </c>
      <c r="Q9" s="10" t="s">
        <v>159</v>
      </c>
      <c r="R9" s="20">
        <v>199155</v>
      </c>
      <c r="S9" s="10" t="s">
        <v>159</v>
      </c>
    </row>
    <row r="10" spans="1:19" x14ac:dyDescent="0.2">
      <c r="A10" s="12" t="s">
        <v>182</v>
      </c>
      <c r="B10" s="20">
        <v>5144</v>
      </c>
      <c r="C10" s="10" t="s">
        <v>159</v>
      </c>
      <c r="D10" s="20">
        <v>100233</v>
      </c>
      <c r="E10" s="10" t="s">
        <v>159</v>
      </c>
      <c r="F10" s="20">
        <v>1849</v>
      </c>
      <c r="G10" s="10" t="s">
        <v>159</v>
      </c>
      <c r="H10" s="20">
        <v>43590</v>
      </c>
      <c r="I10" s="10" t="s">
        <v>159</v>
      </c>
      <c r="J10" s="20">
        <v>15001</v>
      </c>
      <c r="K10" s="10" t="s">
        <v>159</v>
      </c>
      <c r="L10" s="20">
        <v>3566</v>
      </c>
      <c r="M10" s="10" t="s">
        <v>159</v>
      </c>
      <c r="N10" s="20">
        <v>29624</v>
      </c>
      <c r="O10" s="10" t="s">
        <v>159</v>
      </c>
      <c r="P10" s="20">
        <v>1500</v>
      </c>
      <c r="Q10" s="10" t="s">
        <v>159</v>
      </c>
      <c r="R10" s="20">
        <v>200507</v>
      </c>
      <c r="S10" s="10" t="s">
        <v>159</v>
      </c>
    </row>
    <row r="11" spans="1:19" x14ac:dyDescent="0.2">
      <c r="A11" s="12" t="s">
        <v>183</v>
      </c>
      <c r="B11" s="20">
        <v>5150</v>
      </c>
      <c r="C11" s="10" t="s">
        <v>159</v>
      </c>
      <c r="D11" s="20">
        <v>100034</v>
      </c>
      <c r="E11" s="10" t="s">
        <v>159</v>
      </c>
      <c r="F11" s="20">
        <v>1862</v>
      </c>
      <c r="G11" s="10" t="s">
        <v>159</v>
      </c>
      <c r="H11" s="20">
        <v>44181</v>
      </c>
      <c r="I11" s="10" t="s">
        <v>159</v>
      </c>
      <c r="J11" s="20">
        <v>13581</v>
      </c>
      <c r="K11" s="10" t="s">
        <v>159</v>
      </c>
      <c r="L11" s="20">
        <v>3680</v>
      </c>
      <c r="M11" s="10" t="s">
        <v>159</v>
      </c>
      <c r="N11" s="20">
        <v>29647</v>
      </c>
      <c r="O11" s="10" t="s">
        <v>159</v>
      </c>
      <c r="P11" s="20">
        <v>1500</v>
      </c>
      <c r="Q11" s="10" t="s">
        <v>159</v>
      </c>
      <c r="R11" s="20">
        <v>199635</v>
      </c>
      <c r="S11" s="10" t="s">
        <v>159</v>
      </c>
    </row>
    <row r="12" spans="1:19" x14ac:dyDescent="0.2">
      <c r="A12" s="12" t="s">
        <v>184</v>
      </c>
      <c r="B12" s="20">
        <v>5179</v>
      </c>
      <c r="C12" s="10" t="s">
        <v>159</v>
      </c>
      <c r="D12" s="20">
        <v>98872</v>
      </c>
      <c r="E12" s="10" t="s">
        <v>159</v>
      </c>
      <c r="F12" s="20">
        <v>1915</v>
      </c>
      <c r="G12" s="10" t="s">
        <v>159</v>
      </c>
      <c r="H12" s="20">
        <v>44978</v>
      </c>
      <c r="I12" s="10" t="s">
        <v>159</v>
      </c>
      <c r="J12" s="20">
        <v>13560</v>
      </c>
      <c r="K12" s="10" t="s">
        <v>159</v>
      </c>
      <c r="L12" s="20">
        <v>3665</v>
      </c>
      <c r="M12" s="10" t="s">
        <v>159</v>
      </c>
      <c r="N12" s="20">
        <v>29779</v>
      </c>
      <c r="O12" s="10" t="s">
        <v>159</v>
      </c>
      <c r="P12" s="20">
        <v>1750</v>
      </c>
      <c r="Q12" s="10" t="s">
        <v>159</v>
      </c>
      <c r="R12" s="20">
        <v>199698</v>
      </c>
      <c r="S12" s="10" t="s">
        <v>159</v>
      </c>
    </row>
    <row r="13" spans="1:19" x14ac:dyDescent="0.2">
      <c r="A13" s="12" t="s">
        <v>185</v>
      </c>
      <c r="B13" s="20">
        <v>5159</v>
      </c>
      <c r="C13" s="10" t="s">
        <v>159</v>
      </c>
      <c r="D13" s="20">
        <v>98774</v>
      </c>
      <c r="E13" s="10" t="s">
        <v>159</v>
      </c>
      <c r="F13" s="20">
        <v>2037</v>
      </c>
      <c r="G13" s="10" t="s">
        <v>159</v>
      </c>
      <c r="H13" s="20">
        <v>45116</v>
      </c>
      <c r="I13" s="10" t="s">
        <v>159</v>
      </c>
      <c r="J13" s="20">
        <v>13629</v>
      </c>
      <c r="K13" s="10" t="s">
        <v>159</v>
      </c>
      <c r="L13" s="20">
        <v>3723</v>
      </c>
      <c r="M13" s="10" t="s">
        <v>159</v>
      </c>
      <c r="N13" s="20">
        <v>29297</v>
      </c>
      <c r="O13" s="10" t="s">
        <v>159</v>
      </c>
      <c r="P13" s="20">
        <v>1750</v>
      </c>
      <c r="Q13" s="10" t="s">
        <v>159</v>
      </c>
      <c r="R13" s="20">
        <v>199485</v>
      </c>
      <c r="S13" s="10" t="s">
        <v>159</v>
      </c>
    </row>
    <row r="14" spans="1:19" x14ac:dyDescent="0.2">
      <c r="A14" s="12" t="s">
        <v>187</v>
      </c>
      <c r="B14" s="20">
        <v>5157</v>
      </c>
      <c r="C14" s="10" t="s">
        <v>159</v>
      </c>
      <c r="D14" s="20">
        <v>97067</v>
      </c>
      <c r="E14" s="10" t="s">
        <v>159</v>
      </c>
      <c r="F14" s="20">
        <v>2059</v>
      </c>
      <c r="G14" s="10" t="s">
        <v>159</v>
      </c>
      <c r="H14" s="20">
        <v>45378</v>
      </c>
      <c r="I14" s="10" t="s">
        <v>159</v>
      </c>
      <c r="J14" s="20">
        <v>13720</v>
      </c>
      <c r="K14" s="10" t="s">
        <v>159</v>
      </c>
      <c r="L14" s="20">
        <v>3698</v>
      </c>
      <c r="M14" s="10" t="s">
        <v>159</v>
      </c>
      <c r="N14" s="20">
        <v>29272</v>
      </c>
      <c r="O14" s="10" t="s">
        <v>159</v>
      </c>
      <c r="P14" s="20">
        <v>1750</v>
      </c>
      <c r="Q14" s="10" t="s">
        <v>159</v>
      </c>
      <c r="R14" s="20">
        <v>198101</v>
      </c>
      <c r="S14" s="10" t="s">
        <v>159</v>
      </c>
    </row>
    <row r="15" spans="1:19" x14ac:dyDescent="0.2">
      <c r="A15" s="12" t="s">
        <v>188</v>
      </c>
      <c r="B15" s="20">
        <v>5084</v>
      </c>
      <c r="C15" s="10" t="s">
        <v>159</v>
      </c>
      <c r="D15" s="20">
        <v>97170</v>
      </c>
      <c r="E15" s="10" t="s">
        <v>159</v>
      </c>
      <c r="F15" s="20">
        <v>2256</v>
      </c>
      <c r="G15" s="10" t="s">
        <v>159</v>
      </c>
      <c r="H15" s="20">
        <v>45848</v>
      </c>
      <c r="I15" s="10" t="s">
        <v>159</v>
      </c>
      <c r="J15" s="20">
        <v>13704</v>
      </c>
      <c r="K15" s="10" t="s">
        <v>159</v>
      </c>
      <c r="L15" s="20">
        <v>3697</v>
      </c>
      <c r="M15" s="10" t="s">
        <v>159</v>
      </c>
      <c r="N15" s="20">
        <v>29042</v>
      </c>
      <c r="O15" s="10" t="s">
        <v>159</v>
      </c>
      <c r="P15" s="20">
        <v>1750</v>
      </c>
      <c r="Q15" s="10" t="s">
        <v>159</v>
      </c>
      <c r="R15" s="20">
        <v>198551</v>
      </c>
      <c r="S15" s="10" t="s">
        <v>159</v>
      </c>
    </row>
    <row r="16" spans="1:19" x14ac:dyDescent="0.2">
      <c r="A16" s="12" t="s">
        <v>189</v>
      </c>
      <c r="B16" s="20">
        <v>5024</v>
      </c>
      <c r="C16" s="10" t="s">
        <v>159</v>
      </c>
      <c r="D16" s="20">
        <v>95992</v>
      </c>
      <c r="E16" s="10" t="s">
        <v>159</v>
      </c>
      <c r="F16" s="20">
        <v>2233</v>
      </c>
      <c r="G16" s="10" t="s">
        <v>159</v>
      </c>
      <c r="H16" s="20">
        <v>45757</v>
      </c>
      <c r="I16" s="10" t="s">
        <v>159</v>
      </c>
      <c r="J16" s="20">
        <v>13711</v>
      </c>
      <c r="K16" s="10" t="s">
        <v>159</v>
      </c>
      <c r="L16" s="20">
        <v>3704</v>
      </c>
      <c r="M16" s="10" t="s">
        <v>159</v>
      </c>
      <c r="N16" s="20">
        <v>29058</v>
      </c>
      <c r="O16" s="10" t="s">
        <v>159</v>
      </c>
      <c r="P16" s="20">
        <v>2000</v>
      </c>
      <c r="Q16" s="10" t="s">
        <v>159</v>
      </c>
      <c r="R16" s="20">
        <v>197479</v>
      </c>
      <c r="S16" s="10" t="s">
        <v>159</v>
      </c>
    </row>
    <row r="17" spans="1:19" x14ac:dyDescent="0.2">
      <c r="A17" s="12" t="s">
        <v>190</v>
      </c>
      <c r="B17" s="20">
        <v>4986</v>
      </c>
      <c r="C17" s="10" t="s">
        <v>159</v>
      </c>
      <c r="D17" s="20">
        <v>95610</v>
      </c>
      <c r="E17" s="10" t="s">
        <v>159</v>
      </c>
      <c r="F17" s="20">
        <v>2222</v>
      </c>
      <c r="G17" s="10" t="s">
        <v>159</v>
      </c>
      <c r="H17" s="20">
        <v>46152</v>
      </c>
      <c r="I17" s="10" t="s">
        <v>159</v>
      </c>
      <c r="J17" s="20">
        <v>13658</v>
      </c>
      <c r="K17" s="10" t="s">
        <v>159</v>
      </c>
      <c r="L17" s="20">
        <v>3690</v>
      </c>
      <c r="M17" s="10" t="s">
        <v>159</v>
      </c>
      <c r="N17" s="20">
        <v>28376</v>
      </c>
      <c r="O17" s="10" t="s">
        <v>159</v>
      </c>
      <c r="P17" s="20">
        <v>2000</v>
      </c>
      <c r="Q17" s="10" t="s">
        <v>159</v>
      </c>
      <c r="R17" s="20">
        <v>196694</v>
      </c>
      <c r="S17" s="10" t="s">
        <v>159</v>
      </c>
    </row>
    <row r="18" spans="1:19" x14ac:dyDescent="0.2">
      <c r="A18" s="12" t="s">
        <v>191</v>
      </c>
      <c r="B18" s="20">
        <v>4974</v>
      </c>
      <c r="C18" s="10" t="s">
        <v>159</v>
      </c>
      <c r="D18" s="20">
        <v>95559</v>
      </c>
      <c r="E18" s="10" t="s">
        <v>159</v>
      </c>
      <c r="F18" s="20">
        <v>2228</v>
      </c>
      <c r="G18" s="10" t="s">
        <v>159</v>
      </c>
      <c r="H18" s="20">
        <v>46657</v>
      </c>
      <c r="I18" s="10" t="s">
        <v>159</v>
      </c>
      <c r="J18" s="20">
        <v>13587</v>
      </c>
      <c r="K18" s="10" t="s">
        <v>159</v>
      </c>
      <c r="L18" s="20">
        <v>3526</v>
      </c>
      <c r="M18" s="10" t="s">
        <v>159</v>
      </c>
      <c r="N18" s="20">
        <v>28568</v>
      </c>
      <c r="O18" s="10" t="s">
        <v>159</v>
      </c>
      <c r="P18" s="20">
        <v>2100</v>
      </c>
      <c r="Q18" s="10" t="s">
        <v>159</v>
      </c>
      <c r="R18" s="20">
        <v>197199</v>
      </c>
      <c r="S18" s="10" t="s">
        <v>159</v>
      </c>
    </row>
    <row r="19" spans="1:19" x14ac:dyDescent="0.2">
      <c r="A19" s="12" t="s">
        <v>192</v>
      </c>
      <c r="B19" s="20">
        <v>4974</v>
      </c>
      <c r="C19" s="10" t="s">
        <v>159</v>
      </c>
      <c r="D19" s="20">
        <v>95012</v>
      </c>
      <c r="E19" s="10" t="s">
        <v>159</v>
      </c>
      <c r="F19" s="20">
        <v>2243</v>
      </c>
      <c r="G19" s="10" t="s">
        <v>159</v>
      </c>
      <c r="H19" s="20">
        <v>46663</v>
      </c>
      <c r="I19" s="10" t="s">
        <v>159</v>
      </c>
      <c r="J19" s="20">
        <v>13410</v>
      </c>
      <c r="K19" s="10" t="s">
        <v>159</v>
      </c>
      <c r="L19" s="20">
        <v>3546</v>
      </c>
      <c r="M19" s="10" t="s">
        <v>159</v>
      </c>
      <c r="N19" s="20">
        <v>28860</v>
      </c>
      <c r="O19" s="10" t="s">
        <v>159</v>
      </c>
      <c r="P19" s="20">
        <v>2192</v>
      </c>
      <c r="Q19" s="10" t="s">
        <v>159</v>
      </c>
      <c r="R19" s="20">
        <v>196900</v>
      </c>
      <c r="S19" s="10" t="s">
        <v>159</v>
      </c>
    </row>
    <row r="20" spans="1:19" x14ac:dyDescent="0.2">
      <c r="A20" s="12" t="s">
        <v>193</v>
      </c>
      <c r="B20" s="20">
        <v>5022</v>
      </c>
      <c r="C20" s="10" t="s">
        <v>159</v>
      </c>
      <c r="D20" s="20">
        <v>94864</v>
      </c>
      <c r="E20" s="10" t="s">
        <v>159</v>
      </c>
      <c r="F20" s="20">
        <v>2145</v>
      </c>
      <c r="G20" s="10" t="s">
        <v>159</v>
      </c>
      <c r="H20" s="20">
        <v>46697</v>
      </c>
      <c r="I20" s="10" t="s">
        <v>159</v>
      </c>
      <c r="J20" s="20">
        <v>13294</v>
      </c>
      <c r="K20" s="10" t="s">
        <v>159</v>
      </c>
      <c r="L20" s="20">
        <v>3495</v>
      </c>
      <c r="M20" s="10" t="s">
        <v>159</v>
      </c>
      <c r="N20" s="20">
        <v>28892</v>
      </c>
      <c r="O20" s="10" t="s">
        <v>159</v>
      </c>
      <c r="P20" s="20">
        <v>2252</v>
      </c>
      <c r="Q20" s="10" t="s">
        <v>159</v>
      </c>
      <c r="R20" s="20">
        <v>196661</v>
      </c>
      <c r="S20" s="10" t="s">
        <v>159</v>
      </c>
    </row>
    <row r="21" spans="1:19" x14ac:dyDescent="0.2">
      <c r="A21" s="12" t="s">
        <v>195</v>
      </c>
      <c r="B21" s="20">
        <v>4635</v>
      </c>
      <c r="C21" s="10" t="s">
        <v>159</v>
      </c>
      <c r="D21" s="20">
        <v>94408</v>
      </c>
      <c r="E21" s="10" t="s">
        <v>159</v>
      </c>
      <c r="F21" s="20">
        <v>2188</v>
      </c>
      <c r="G21" s="10" t="s">
        <v>159</v>
      </c>
      <c r="H21" s="20">
        <v>46481</v>
      </c>
      <c r="I21" s="10" t="s">
        <v>159</v>
      </c>
      <c r="J21" s="20">
        <v>13273</v>
      </c>
      <c r="K21" s="10" t="s">
        <v>159</v>
      </c>
      <c r="L21" s="20">
        <v>3596</v>
      </c>
      <c r="M21" s="10" t="s">
        <v>159</v>
      </c>
      <c r="N21" s="20">
        <v>28958</v>
      </c>
      <c r="O21" s="10" t="s">
        <v>159</v>
      </c>
      <c r="P21" s="20">
        <v>2190</v>
      </c>
      <c r="Q21" s="10" t="s">
        <v>159</v>
      </c>
      <c r="R21" s="20">
        <v>195729</v>
      </c>
      <c r="S21" s="10" t="s">
        <v>159</v>
      </c>
    </row>
    <row r="22" spans="1:19" x14ac:dyDescent="0.2">
      <c r="A22" s="12" t="s">
        <v>196</v>
      </c>
      <c r="B22" s="20">
        <v>4552</v>
      </c>
      <c r="C22" s="10" t="s">
        <v>159</v>
      </c>
      <c r="D22" s="20">
        <v>94303</v>
      </c>
      <c r="E22" s="10" t="s">
        <v>159</v>
      </c>
      <c r="F22" s="20">
        <v>2318</v>
      </c>
      <c r="G22" s="10" t="s">
        <v>159</v>
      </c>
      <c r="H22" s="20">
        <v>46601</v>
      </c>
      <c r="I22" s="10" t="s">
        <v>159</v>
      </c>
      <c r="J22" s="20">
        <v>13108</v>
      </c>
      <c r="K22" s="10" t="s">
        <v>159</v>
      </c>
      <c r="L22" s="20">
        <v>3596</v>
      </c>
      <c r="M22" s="10" t="s">
        <v>159</v>
      </c>
      <c r="N22" s="20">
        <v>28993</v>
      </c>
      <c r="O22" s="10" t="s">
        <v>159</v>
      </c>
      <c r="P22" s="20">
        <v>2402</v>
      </c>
      <c r="Q22" s="10" t="s">
        <v>159</v>
      </c>
      <c r="R22" s="20">
        <v>195873</v>
      </c>
      <c r="S22" s="10" t="s">
        <v>159</v>
      </c>
    </row>
    <row r="23" spans="1:19" x14ac:dyDescent="0.2">
      <c r="A23" s="12" t="s">
        <v>198</v>
      </c>
      <c r="B23" s="20">
        <v>4462</v>
      </c>
      <c r="C23" s="10" t="s">
        <v>159</v>
      </c>
      <c r="D23" s="20">
        <v>93620</v>
      </c>
      <c r="E23" s="10" t="s">
        <v>159</v>
      </c>
      <c r="F23" s="20">
        <v>2374</v>
      </c>
      <c r="G23" s="10" t="s">
        <v>159</v>
      </c>
      <c r="H23" s="20">
        <v>46224</v>
      </c>
      <c r="I23" s="10" t="s">
        <v>159</v>
      </c>
      <c r="J23" s="20">
        <v>12974</v>
      </c>
      <c r="K23" s="10" t="s">
        <v>159</v>
      </c>
      <c r="L23" s="20">
        <v>3566</v>
      </c>
      <c r="M23" s="10" t="s">
        <v>476</v>
      </c>
      <c r="N23" s="20">
        <v>29012</v>
      </c>
      <c r="O23" s="10" t="s">
        <v>159</v>
      </c>
      <c r="P23" s="20">
        <v>2419</v>
      </c>
      <c r="Q23" s="10" t="s">
        <v>159</v>
      </c>
      <c r="R23" s="20">
        <v>194651</v>
      </c>
      <c r="S23" s="10" t="s">
        <v>477</v>
      </c>
    </row>
    <row r="24" spans="1:19" x14ac:dyDescent="0.2">
      <c r="A24" s="12" t="s">
        <v>199</v>
      </c>
      <c r="B24" s="20">
        <v>3873</v>
      </c>
      <c r="C24" s="10" t="s">
        <v>159</v>
      </c>
      <c r="D24" s="20">
        <v>92818</v>
      </c>
      <c r="E24" s="10" t="s">
        <v>159</v>
      </c>
      <c r="F24" s="20">
        <v>2324</v>
      </c>
      <c r="G24" s="10" t="s">
        <v>159</v>
      </c>
      <c r="H24" s="20">
        <v>45711</v>
      </c>
      <c r="I24" s="10" t="s">
        <v>159</v>
      </c>
      <c r="J24" s="20">
        <v>12964</v>
      </c>
      <c r="K24" s="10" t="s">
        <v>159</v>
      </c>
      <c r="L24" s="20">
        <v>3566</v>
      </c>
      <c r="M24" s="10" t="s">
        <v>159</v>
      </c>
      <c r="N24" s="20">
        <v>29076</v>
      </c>
      <c r="O24" s="10" t="s">
        <v>159</v>
      </c>
      <c r="P24" s="20">
        <v>2466</v>
      </c>
      <c r="Q24" s="10" t="s">
        <v>159</v>
      </c>
      <c r="R24" s="20">
        <v>192798</v>
      </c>
      <c r="S24" s="10" t="s">
        <v>159</v>
      </c>
    </row>
    <row r="25" spans="1:19" x14ac:dyDescent="0.2">
      <c r="A25" s="12" t="s">
        <v>200</v>
      </c>
      <c r="B25" s="20">
        <v>3848</v>
      </c>
      <c r="C25" s="10" t="s">
        <v>159</v>
      </c>
      <c r="D25" s="20">
        <v>91675</v>
      </c>
      <c r="E25" s="10" t="s">
        <v>159</v>
      </c>
      <c r="F25" s="20">
        <v>2344</v>
      </c>
      <c r="G25" s="10" t="s">
        <v>159</v>
      </c>
      <c r="H25" s="20">
        <v>44918</v>
      </c>
      <c r="I25" s="10" t="s">
        <v>159</v>
      </c>
      <c r="J25" s="20">
        <v>12520</v>
      </c>
      <c r="K25" s="10" t="s">
        <v>159</v>
      </c>
      <c r="L25" s="20">
        <v>3521</v>
      </c>
      <c r="M25" s="10" t="s">
        <v>159</v>
      </c>
      <c r="N25" s="20">
        <v>29040</v>
      </c>
      <c r="O25" s="10" t="s">
        <v>159</v>
      </c>
      <c r="P25" s="20">
        <v>1250</v>
      </c>
      <c r="Q25" s="10" t="s">
        <v>159</v>
      </c>
      <c r="R25" s="20">
        <v>189116</v>
      </c>
      <c r="S25" s="10" t="s">
        <v>159</v>
      </c>
    </row>
    <row r="26" spans="1:19" x14ac:dyDescent="0.2">
      <c r="A26" s="15" t="s">
        <v>201</v>
      </c>
      <c r="B26" s="21">
        <v>3636</v>
      </c>
      <c r="C26" s="14" t="s">
        <v>159</v>
      </c>
      <c r="D26" s="21">
        <v>88609</v>
      </c>
      <c r="E26" s="14" t="s">
        <v>159</v>
      </c>
      <c r="F26" s="21">
        <v>2283</v>
      </c>
      <c r="G26" s="14" t="s">
        <v>159</v>
      </c>
      <c r="H26" s="21">
        <v>44025</v>
      </c>
      <c r="I26" s="14" t="s">
        <v>159</v>
      </c>
      <c r="J26" s="21">
        <v>12713</v>
      </c>
      <c r="K26" s="14" t="s">
        <v>159</v>
      </c>
      <c r="L26" s="21">
        <v>3526</v>
      </c>
      <c r="M26" s="14" t="s">
        <v>159</v>
      </c>
      <c r="N26" s="21">
        <v>28949</v>
      </c>
      <c r="O26" s="14" t="s">
        <v>159</v>
      </c>
      <c r="P26" s="21">
        <v>1515</v>
      </c>
      <c r="Q26" s="14" t="s">
        <v>159</v>
      </c>
      <c r="R26" s="21">
        <v>185256</v>
      </c>
      <c r="S26" s="14" t="s">
        <v>159</v>
      </c>
    </row>
    <row r="28" spans="1:19" x14ac:dyDescent="0.2">
      <c r="A28" s="16" t="s">
        <v>202</v>
      </c>
      <c r="B28" s="16" t="s">
        <v>478</v>
      </c>
    </row>
    <row r="30" spans="1:19" x14ac:dyDescent="0.2">
      <c r="B30" s="16" t="s">
        <v>479</v>
      </c>
    </row>
    <row r="32" spans="1:19" x14ac:dyDescent="0.2">
      <c r="B32" s="16" t="s">
        <v>480</v>
      </c>
    </row>
    <row r="35" spans="1:1" x14ac:dyDescent="0.2">
      <c r="A35" s="17" t="str">
        <f>HYPERLINK("#'TOTAL 14'!A2", "&lt;&lt;&lt; Previous table")</f>
        <v>&lt;&lt;&lt; Previous table</v>
      </c>
    </row>
  </sheetData>
  <mergeCells count="12">
    <mergeCell ref="A2:S2"/>
    <mergeCell ref="A3:S3"/>
    <mergeCell ref="A6:S6"/>
    <mergeCell ref="B5:C5"/>
    <mergeCell ref="D5:E5"/>
    <mergeCell ref="F5:G5"/>
    <mergeCell ref="H5:I5"/>
    <mergeCell ref="J5:K5"/>
    <mergeCell ref="L5:M5"/>
    <mergeCell ref="N5:O5"/>
    <mergeCell ref="P5:Q5"/>
    <mergeCell ref="R5:S5"/>
  </mergeCells>
  <pageMargins left="0.7" right="0.7" top="0.75" bottom="0.75" header="0.3" footer="0.3"/>
  <pageSetup paperSize="9" orientation="portrait" horizontalDpi="300" verticalDpi="30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S45"/>
  <sheetViews>
    <sheetView workbookViewId="0"/>
  </sheetViews>
  <sheetFormatPr defaultColWidth="11.42578125" defaultRowHeight="12.75" x14ac:dyDescent="0.2"/>
  <cols>
    <col min="1" max="2" width="12.7109375" customWidth="1"/>
    <col min="3" max="3" width="4.42578125" customWidth="1"/>
    <col min="4" max="4" width="12.7109375" customWidth="1"/>
    <col min="5" max="5" width="4.42578125" customWidth="1"/>
    <col min="6" max="6" width="12.7109375" customWidth="1"/>
    <col min="7" max="7" width="4.42578125" customWidth="1"/>
    <col min="8" max="8" width="12.7109375" customWidth="1"/>
    <col min="9" max="9" width="4.42578125" customWidth="1"/>
    <col min="10" max="10" width="12.7109375" customWidth="1"/>
    <col min="11" max="11" width="4.42578125" customWidth="1"/>
    <col min="12" max="12" width="12.7109375" customWidth="1"/>
    <col min="13" max="13" width="4.42578125" customWidth="1"/>
    <col min="14" max="14" width="12.7109375" customWidth="1"/>
    <col min="15" max="15" width="4.42578125" customWidth="1"/>
    <col min="16" max="16" width="12.7109375" customWidth="1"/>
    <col min="17" max="17" width="4.42578125" customWidth="1"/>
    <col min="18" max="18" width="12.7109375" customWidth="1"/>
    <col min="19" max="19" width="4.42578125" customWidth="1"/>
  </cols>
  <sheetData>
    <row r="1" spans="1:19" x14ac:dyDescent="0.2">
      <c r="A1" s="8" t="str">
        <f>HYPERLINK("#'INDEX'!B17", "Link to index")</f>
        <v>Link to index</v>
      </c>
    </row>
    <row r="2" spans="1:19" ht="15.75" customHeight="1" x14ac:dyDescent="0.2">
      <c r="A2" s="25" t="s">
        <v>233</v>
      </c>
      <c r="B2" s="24"/>
      <c r="C2" s="24"/>
      <c r="D2" s="24"/>
      <c r="E2" s="24"/>
      <c r="F2" s="24"/>
      <c r="G2" s="24"/>
      <c r="H2" s="24"/>
      <c r="I2" s="24"/>
      <c r="J2" s="24"/>
      <c r="K2" s="24"/>
      <c r="L2" s="24"/>
      <c r="M2" s="24"/>
      <c r="N2" s="24"/>
      <c r="O2" s="24"/>
      <c r="P2" s="24"/>
      <c r="Q2" s="24"/>
      <c r="R2" s="24"/>
      <c r="S2" s="24"/>
    </row>
    <row r="3" spans="1:19" ht="15.75" customHeight="1" x14ac:dyDescent="0.2">
      <c r="A3" s="25" t="s">
        <v>35</v>
      </c>
      <c r="B3" s="24"/>
      <c r="C3" s="24"/>
      <c r="D3" s="24"/>
      <c r="E3" s="24"/>
      <c r="F3" s="24"/>
      <c r="G3" s="24"/>
      <c r="H3" s="24"/>
      <c r="I3" s="24"/>
      <c r="J3" s="24"/>
      <c r="K3" s="24"/>
      <c r="L3" s="24"/>
      <c r="M3" s="24"/>
      <c r="N3" s="24"/>
      <c r="O3" s="24"/>
      <c r="P3" s="24"/>
      <c r="Q3" s="24"/>
      <c r="R3" s="24"/>
      <c r="S3" s="24"/>
    </row>
    <row r="4" spans="1:19" ht="15.75" customHeight="1" x14ac:dyDescent="0.2"/>
    <row r="5" spans="1:19" ht="55.5" customHeight="1" x14ac:dyDescent="0.2">
      <c r="A5" s="11" t="s">
        <v>159</v>
      </c>
      <c r="B5" s="27" t="s">
        <v>160</v>
      </c>
      <c r="C5" s="27" t="s">
        <v>159</v>
      </c>
      <c r="D5" s="27" t="s">
        <v>161</v>
      </c>
      <c r="E5" s="27" t="s">
        <v>159</v>
      </c>
      <c r="F5" s="27" t="s">
        <v>162</v>
      </c>
      <c r="G5" s="27" t="s">
        <v>159</v>
      </c>
      <c r="H5" s="27" t="s">
        <v>163</v>
      </c>
      <c r="I5" s="27" t="s">
        <v>159</v>
      </c>
      <c r="J5" s="27" t="s">
        <v>164</v>
      </c>
      <c r="K5" s="27" t="s">
        <v>159</v>
      </c>
      <c r="L5" s="27" t="s">
        <v>165</v>
      </c>
      <c r="M5" s="27" t="s">
        <v>159</v>
      </c>
      <c r="N5" s="27" t="s">
        <v>166</v>
      </c>
      <c r="O5" s="27" t="s">
        <v>159</v>
      </c>
      <c r="P5" s="27" t="s">
        <v>167</v>
      </c>
      <c r="Q5" s="27" t="s">
        <v>159</v>
      </c>
      <c r="R5" s="27" t="s">
        <v>168</v>
      </c>
      <c r="S5" s="27" t="s">
        <v>159</v>
      </c>
    </row>
    <row r="6" spans="1:19" x14ac:dyDescent="0.2">
      <c r="A6" s="26" t="s">
        <v>169</v>
      </c>
      <c r="B6" s="26"/>
      <c r="C6" s="26"/>
      <c r="D6" s="26"/>
      <c r="E6" s="26"/>
      <c r="F6" s="26"/>
      <c r="G6" s="26"/>
      <c r="H6" s="26"/>
      <c r="I6" s="26"/>
      <c r="J6" s="26"/>
      <c r="K6" s="26"/>
      <c r="L6" s="26"/>
      <c r="M6" s="26"/>
      <c r="N6" s="26"/>
      <c r="O6" s="26"/>
      <c r="P6" s="26"/>
      <c r="Q6" s="26"/>
      <c r="R6" s="26"/>
      <c r="S6" s="26"/>
    </row>
    <row r="7" spans="1:19" x14ac:dyDescent="0.2">
      <c r="A7" s="12" t="s">
        <v>170</v>
      </c>
      <c r="B7" s="9">
        <v>13.3391830559758</v>
      </c>
      <c r="C7" s="10" t="s">
        <v>159</v>
      </c>
      <c r="D7" s="9">
        <v>110.359341906203</v>
      </c>
      <c r="E7" s="10" t="s">
        <v>159</v>
      </c>
      <c r="F7" s="9">
        <v>5.8341149773071104</v>
      </c>
      <c r="G7" s="10" t="s">
        <v>159</v>
      </c>
      <c r="H7" s="9">
        <v>127.067095310136</v>
      </c>
      <c r="I7" s="10" t="s">
        <v>159</v>
      </c>
      <c r="J7" s="9">
        <v>31.833434190620299</v>
      </c>
      <c r="K7" s="10" t="s">
        <v>159</v>
      </c>
      <c r="L7" s="9">
        <v>29.814069591528</v>
      </c>
      <c r="M7" s="10" t="s">
        <v>159</v>
      </c>
      <c r="N7" s="9">
        <v>196.24810892587001</v>
      </c>
      <c r="O7" s="10" t="s">
        <v>159</v>
      </c>
      <c r="P7" s="9">
        <v>114.54027987897101</v>
      </c>
      <c r="Q7" s="10" t="s">
        <v>159</v>
      </c>
      <c r="R7" s="9">
        <v>629.03562783661096</v>
      </c>
      <c r="S7" s="10" t="s">
        <v>159</v>
      </c>
    </row>
    <row r="8" spans="1:19" x14ac:dyDescent="0.2">
      <c r="A8" s="12" t="s">
        <v>171</v>
      </c>
      <c r="B8" s="9">
        <v>6.2450373134328396</v>
      </c>
      <c r="C8" s="10" t="s">
        <v>159</v>
      </c>
      <c r="D8" s="9">
        <v>137.755597014925</v>
      </c>
      <c r="E8" s="10" t="s">
        <v>159</v>
      </c>
      <c r="F8" s="9">
        <v>4.0686567164179097</v>
      </c>
      <c r="G8" s="10" t="s">
        <v>159</v>
      </c>
      <c r="H8" s="9">
        <v>133.63432835820899</v>
      </c>
      <c r="I8" s="10" t="s">
        <v>159</v>
      </c>
      <c r="J8" s="9">
        <v>32.912276119403003</v>
      </c>
      <c r="K8" s="10" t="s">
        <v>159</v>
      </c>
      <c r="L8" s="9">
        <v>47.413880597014902</v>
      </c>
      <c r="M8" s="10" t="s">
        <v>159</v>
      </c>
      <c r="N8" s="9">
        <v>224.76522388059701</v>
      </c>
      <c r="O8" s="10" t="s">
        <v>159</v>
      </c>
      <c r="P8" s="9">
        <v>98.735074626865696</v>
      </c>
      <c r="Q8" s="10" t="s">
        <v>159</v>
      </c>
      <c r="R8" s="9">
        <v>685.53007462686605</v>
      </c>
      <c r="S8" s="10" t="s">
        <v>159</v>
      </c>
    </row>
    <row r="9" spans="1:19" x14ac:dyDescent="0.2">
      <c r="A9" s="12" t="s">
        <v>172</v>
      </c>
      <c r="B9" s="9">
        <v>6.0608955223880603</v>
      </c>
      <c r="C9" s="10" t="s">
        <v>159</v>
      </c>
      <c r="D9" s="9">
        <v>178.00373134328399</v>
      </c>
      <c r="E9" s="10" t="s">
        <v>159</v>
      </c>
      <c r="F9" s="9">
        <v>4.1247761194029797</v>
      </c>
      <c r="G9" s="10" t="s">
        <v>159</v>
      </c>
      <c r="H9" s="9">
        <v>140.97018656716401</v>
      </c>
      <c r="I9" s="10" t="s">
        <v>159</v>
      </c>
      <c r="J9" s="9">
        <v>35.655111940298497</v>
      </c>
      <c r="K9" s="10" t="s">
        <v>159</v>
      </c>
      <c r="L9" s="9">
        <v>41.459962686567202</v>
      </c>
      <c r="M9" s="10" t="s">
        <v>159</v>
      </c>
      <c r="N9" s="9">
        <v>306.17343283582102</v>
      </c>
      <c r="O9" s="10" t="s">
        <v>159</v>
      </c>
      <c r="P9" s="9">
        <v>94.392835820895499</v>
      </c>
      <c r="Q9" s="10" t="s">
        <v>159</v>
      </c>
      <c r="R9" s="9">
        <v>806.84093283582104</v>
      </c>
      <c r="S9" s="10" t="s">
        <v>159</v>
      </c>
    </row>
    <row r="10" spans="1:19" x14ac:dyDescent="0.2">
      <c r="A10" s="12" t="s">
        <v>173</v>
      </c>
      <c r="B10" s="9">
        <v>5.6445058997050204</v>
      </c>
      <c r="C10" s="10" t="s">
        <v>159</v>
      </c>
      <c r="D10" s="9">
        <v>186.64823008849601</v>
      </c>
      <c r="E10" s="10" t="s">
        <v>159</v>
      </c>
      <c r="F10" s="9">
        <v>4.9772861356932196</v>
      </c>
      <c r="G10" s="10" t="s">
        <v>159</v>
      </c>
      <c r="H10" s="9">
        <v>144.36902654867299</v>
      </c>
      <c r="I10" s="10" t="s">
        <v>159</v>
      </c>
      <c r="J10" s="9">
        <v>36.028134218289097</v>
      </c>
      <c r="K10" s="10" t="s">
        <v>159</v>
      </c>
      <c r="L10" s="9">
        <v>40.438716814159299</v>
      </c>
      <c r="M10" s="10" t="s">
        <v>159</v>
      </c>
      <c r="N10" s="9">
        <v>269.33322271386402</v>
      </c>
      <c r="O10" s="10" t="s">
        <v>159</v>
      </c>
      <c r="P10" s="9">
        <v>74.284955752212397</v>
      </c>
      <c r="Q10" s="10" t="s">
        <v>159</v>
      </c>
      <c r="R10" s="9">
        <v>761.72407817109104</v>
      </c>
      <c r="S10" s="10" t="s">
        <v>159</v>
      </c>
    </row>
    <row r="11" spans="1:19" x14ac:dyDescent="0.2">
      <c r="A11" s="12" t="s">
        <v>174</v>
      </c>
      <c r="B11" s="9">
        <v>6.0866354466858796</v>
      </c>
      <c r="C11" s="10" t="s">
        <v>159</v>
      </c>
      <c r="D11" s="9">
        <v>194.53530259365999</v>
      </c>
      <c r="E11" s="10" t="s">
        <v>159</v>
      </c>
      <c r="F11" s="9">
        <v>7.4411023054754999</v>
      </c>
      <c r="G11" s="10" t="s">
        <v>159</v>
      </c>
      <c r="H11" s="9">
        <v>153.79463256484101</v>
      </c>
      <c r="I11" s="10" t="s">
        <v>159</v>
      </c>
      <c r="J11" s="9">
        <v>33.660194524495701</v>
      </c>
      <c r="K11" s="10" t="s">
        <v>159</v>
      </c>
      <c r="L11" s="9">
        <v>39.234954935158498</v>
      </c>
      <c r="M11" s="10" t="s">
        <v>159</v>
      </c>
      <c r="N11" s="9">
        <v>262.62096541786701</v>
      </c>
      <c r="O11" s="10" t="s">
        <v>159</v>
      </c>
      <c r="P11" s="9">
        <v>73.2834293948127</v>
      </c>
      <c r="Q11" s="10" t="s">
        <v>159</v>
      </c>
      <c r="R11" s="9">
        <v>770.65721718299699</v>
      </c>
      <c r="S11" s="10" t="s">
        <v>159</v>
      </c>
    </row>
    <row r="12" spans="1:19" x14ac:dyDescent="0.2">
      <c r="A12" s="12" t="s">
        <v>175</v>
      </c>
      <c r="B12" s="9">
        <v>5.8718070652173902</v>
      </c>
      <c r="C12" s="10" t="s">
        <v>159</v>
      </c>
      <c r="D12" s="9">
        <v>112.710597826087</v>
      </c>
      <c r="E12" s="10" t="s">
        <v>159</v>
      </c>
      <c r="F12" s="9">
        <v>1.3091032608695701</v>
      </c>
      <c r="G12" s="10" t="s">
        <v>159</v>
      </c>
      <c r="H12" s="9">
        <v>76.630434782608702</v>
      </c>
      <c r="I12" s="10" t="s">
        <v>159</v>
      </c>
      <c r="J12" s="9">
        <v>22.317017663043501</v>
      </c>
      <c r="K12" s="10" t="s">
        <v>159</v>
      </c>
      <c r="L12" s="9">
        <v>25.462058423913</v>
      </c>
      <c r="M12" s="10" t="s">
        <v>159</v>
      </c>
      <c r="N12" s="9">
        <v>169.002038043478</v>
      </c>
      <c r="O12" s="10" t="s">
        <v>159</v>
      </c>
      <c r="P12" s="9">
        <v>67.305468750000003</v>
      </c>
      <c r="Q12" s="10" t="s">
        <v>159</v>
      </c>
      <c r="R12" s="9">
        <v>480.60852581521698</v>
      </c>
      <c r="S12" s="10" t="s">
        <v>159</v>
      </c>
    </row>
    <row r="13" spans="1:19" x14ac:dyDescent="0.2">
      <c r="A13" s="12" t="s">
        <v>176</v>
      </c>
      <c r="B13" s="9">
        <v>2.7752972258916802</v>
      </c>
      <c r="C13" s="10" t="s">
        <v>159</v>
      </c>
      <c r="D13" s="9">
        <v>107.10039630118899</v>
      </c>
      <c r="E13" s="10" t="s">
        <v>159</v>
      </c>
      <c r="F13" s="9">
        <v>1.2821003963011901</v>
      </c>
      <c r="G13" s="10" t="s">
        <v>159</v>
      </c>
      <c r="H13" s="9">
        <v>73.607463672391006</v>
      </c>
      <c r="I13" s="10" t="s">
        <v>159</v>
      </c>
      <c r="J13" s="9">
        <v>24.788309114927301</v>
      </c>
      <c r="K13" s="10" t="s">
        <v>159</v>
      </c>
      <c r="L13" s="9">
        <v>29.013342140026399</v>
      </c>
      <c r="M13" s="10" t="s">
        <v>159</v>
      </c>
      <c r="N13" s="9">
        <v>154.80198150594501</v>
      </c>
      <c r="O13" s="10" t="s">
        <v>159</v>
      </c>
      <c r="P13" s="9">
        <v>67.906307793923403</v>
      </c>
      <c r="Q13" s="10" t="s">
        <v>159</v>
      </c>
      <c r="R13" s="9">
        <v>461.27519815059401</v>
      </c>
      <c r="S13" s="10" t="s">
        <v>159</v>
      </c>
    </row>
    <row r="14" spans="1:19" x14ac:dyDescent="0.2">
      <c r="A14" s="12" t="s">
        <v>177</v>
      </c>
      <c r="B14" s="9">
        <v>3.0971794871794902</v>
      </c>
      <c r="C14" s="10" t="s">
        <v>159</v>
      </c>
      <c r="D14" s="9">
        <v>104.54487179487199</v>
      </c>
      <c r="E14" s="10" t="s">
        <v>159</v>
      </c>
      <c r="F14" s="9">
        <v>0.97163461538461504</v>
      </c>
      <c r="G14" s="10" t="s">
        <v>159</v>
      </c>
      <c r="H14" s="9">
        <v>71.849743589743596</v>
      </c>
      <c r="I14" s="10" t="s">
        <v>159</v>
      </c>
      <c r="J14" s="9">
        <v>26.194967948717899</v>
      </c>
      <c r="K14" s="10" t="s">
        <v>159</v>
      </c>
      <c r="L14" s="9">
        <v>30.452083333333299</v>
      </c>
      <c r="M14" s="10" t="s">
        <v>159</v>
      </c>
      <c r="N14" s="9">
        <v>149.12708333333299</v>
      </c>
      <c r="O14" s="10" t="s">
        <v>159</v>
      </c>
      <c r="P14" s="9">
        <v>57.154711538461498</v>
      </c>
      <c r="Q14" s="10" t="s">
        <v>159</v>
      </c>
      <c r="R14" s="9">
        <v>443.392275641026</v>
      </c>
      <c r="S14" s="10" t="s">
        <v>159</v>
      </c>
    </row>
    <row r="15" spans="1:19" x14ac:dyDescent="0.2">
      <c r="A15" s="12" t="s">
        <v>181</v>
      </c>
      <c r="B15" s="9">
        <v>3.0720588235294102</v>
      </c>
      <c r="C15" s="10" t="s">
        <v>159</v>
      </c>
      <c r="D15" s="9">
        <v>103.235294117647</v>
      </c>
      <c r="E15" s="10" t="s">
        <v>159</v>
      </c>
      <c r="F15" s="9">
        <v>3.12794117647059</v>
      </c>
      <c r="G15" s="10" t="s">
        <v>159</v>
      </c>
      <c r="H15" s="9">
        <v>73.319117647058803</v>
      </c>
      <c r="I15" s="10" t="s">
        <v>159</v>
      </c>
      <c r="J15" s="9">
        <v>25.0529411764706</v>
      </c>
      <c r="K15" s="10" t="s">
        <v>159</v>
      </c>
      <c r="L15" s="9">
        <v>32.158823529411798</v>
      </c>
      <c r="M15" s="10" t="s">
        <v>159</v>
      </c>
      <c r="N15" s="9">
        <v>145.27500000000001</v>
      </c>
      <c r="O15" s="10" t="s">
        <v>159</v>
      </c>
      <c r="P15" s="9">
        <v>66.844117647058795</v>
      </c>
      <c r="Q15" s="10" t="s">
        <v>159</v>
      </c>
      <c r="R15" s="9">
        <v>452.08529411764698</v>
      </c>
      <c r="S15" s="10" t="s">
        <v>159</v>
      </c>
    </row>
    <row r="16" spans="1:19" x14ac:dyDescent="0.2">
      <c r="A16" s="12" t="s">
        <v>182</v>
      </c>
      <c r="B16" s="9">
        <v>3.0150672371638101</v>
      </c>
      <c r="C16" s="10" t="s">
        <v>159</v>
      </c>
      <c r="D16" s="9">
        <v>109.455990220049</v>
      </c>
      <c r="E16" s="10" t="s">
        <v>159</v>
      </c>
      <c r="F16" s="9">
        <v>7.50534841075795</v>
      </c>
      <c r="G16" s="10" t="s">
        <v>159</v>
      </c>
      <c r="H16" s="9">
        <v>76.254339853300706</v>
      </c>
      <c r="I16" s="10" t="s">
        <v>159</v>
      </c>
      <c r="J16" s="9">
        <v>25.867237163814199</v>
      </c>
      <c r="K16" s="10" t="s">
        <v>159</v>
      </c>
      <c r="L16" s="9">
        <v>33.770476772616099</v>
      </c>
      <c r="M16" s="10" t="s">
        <v>159</v>
      </c>
      <c r="N16" s="9">
        <v>153.88334352078201</v>
      </c>
      <c r="O16" s="10" t="s">
        <v>159</v>
      </c>
      <c r="P16" s="9">
        <v>74.213172371638095</v>
      </c>
      <c r="Q16" s="10" t="s">
        <v>159</v>
      </c>
      <c r="R16" s="9">
        <v>483.96497555012201</v>
      </c>
      <c r="S16" s="10" t="s">
        <v>159</v>
      </c>
    </row>
    <row r="17" spans="1:19" x14ac:dyDescent="0.2">
      <c r="A17" s="12" t="s">
        <v>183</v>
      </c>
      <c r="B17" s="9">
        <v>2.6715936018957298</v>
      </c>
      <c r="C17" s="10" t="s">
        <v>159</v>
      </c>
      <c r="D17" s="9">
        <v>112.36285545023701</v>
      </c>
      <c r="E17" s="10" t="s">
        <v>159</v>
      </c>
      <c r="F17" s="9">
        <v>12.647260071090001</v>
      </c>
      <c r="G17" s="10" t="s">
        <v>159</v>
      </c>
      <c r="H17" s="9">
        <v>74.050380348044996</v>
      </c>
      <c r="I17" s="10" t="s">
        <v>159</v>
      </c>
      <c r="J17" s="9">
        <v>29.202369668246401</v>
      </c>
      <c r="K17" s="10" t="s">
        <v>159</v>
      </c>
      <c r="L17" s="9">
        <v>30.5221563981043</v>
      </c>
      <c r="M17" s="10" t="s">
        <v>159</v>
      </c>
      <c r="N17" s="9">
        <v>158.271386255924</v>
      </c>
      <c r="O17" s="10" t="s">
        <v>159</v>
      </c>
      <c r="P17" s="9">
        <v>82.357197867298595</v>
      </c>
      <c r="Q17" s="10" t="s">
        <v>159</v>
      </c>
      <c r="R17" s="9">
        <v>502.085199660841</v>
      </c>
      <c r="S17" s="10" t="s">
        <v>159</v>
      </c>
    </row>
    <row r="18" spans="1:19" x14ac:dyDescent="0.2">
      <c r="A18" s="12" t="s">
        <v>184</v>
      </c>
      <c r="B18" s="9">
        <v>2.6785673187571901</v>
      </c>
      <c r="C18" s="10" t="s">
        <v>159</v>
      </c>
      <c r="D18" s="9">
        <v>119.825661680092</v>
      </c>
      <c r="E18" s="10" t="s">
        <v>159</v>
      </c>
      <c r="F18" s="9">
        <v>13.679487917146099</v>
      </c>
      <c r="G18" s="10" t="s">
        <v>159</v>
      </c>
      <c r="H18" s="9">
        <v>68.216254315304994</v>
      </c>
      <c r="I18" s="10" t="s">
        <v>159</v>
      </c>
      <c r="J18" s="9">
        <v>30.130840046029899</v>
      </c>
      <c r="K18" s="10" t="s">
        <v>159</v>
      </c>
      <c r="L18" s="9">
        <v>30.132192174913701</v>
      </c>
      <c r="M18" s="10" t="s">
        <v>159</v>
      </c>
      <c r="N18" s="9">
        <v>159.613406214039</v>
      </c>
      <c r="O18" s="10" t="s">
        <v>159</v>
      </c>
      <c r="P18" s="9">
        <v>103.978711162255</v>
      </c>
      <c r="Q18" s="10" t="s">
        <v>159</v>
      </c>
      <c r="R18" s="9">
        <v>528.25512082853902</v>
      </c>
      <c r="S18" s="10" t="s">
        <v>159</v>
      </c>
    </row>
    <row r="19" spans="1:19" x14ac:dyDescent="0.2">
      <c r="A19" s="12" t="s">
        <v>185</v>
      </c>
      <c r="B19" s="9">
        <v>2.5253340757238298</v>
      </c>
      <c r="C19" s="10" t="s">
        <v>159</v>
      </c>
      <c r="D19" s="9">
        <v>107.63418708240501</v>
      </c>
      <c r="E19" s="10" t="s">
        <v>159</v>
      </c>
      <c r="F19" s="9">
        <v>14.449359688195999</v>
      </c>
      <c r="G19" s="10" t="s">
        <v>159</v>
      </c>
      <c r="H19" s="9">
        <v>67.408504185968795</v>
      </c>
      <c r="I19" s="10" t="s">
        <v>159</v>
      </c>
      <c r="J19" s="9">
        <v>26.4754454342984</v>
      </c>
      <c r="K19" s="10" t="s">
        <v>159</v>
      </c>
      <c r="L19" s="9">
        <v>30.977867483296201</v>
      </c>
      <c r="M19" s="10" t="s">
        <v>159</v>
      </c>
      <c r="N19" s="9">
        <v>158.72967706013401</v>
      </c>
      <c r="O19" s="10" t="s">
        <v>159</v>
      </c>
      <c r="P19" s="9">
        <v>109.530150334076</v>
      </c>
      <c r="Q19" s="10" t="s">
        <v>159</v>
      </c>
      <c r="R19" s="9">
        <v>517.73052534409806</v>
      </c>
      <c r="S19" s="10" t="s">
        <v>159</v>
      </c>
    </row>
    <row r="20" spans="1:19" x14ac:dyDescent="0.2">
      <c r="A20" s="12" t="s">
        <v>187</v>
      </c>
      <c r="B20" s="9">
        <v>2.6050485961123102</v>
      </c>
      <c r="C20" s="10" t="s">
        <v>159</v>
      </c>
      <c r="D20" s="9">
        <v>118.299406047516</v>
      </c>
      <c r="E20" s="10" t="s">
        <v>159</v>
      </c>
      <c r="F20" s="9">
        <v>14.715415766738699</v>
      </c>
      <c r="G20" s="10" t="s">
        <v>179</v>
      </c>
      <c r="H20" s="9">
        <v>69.7005939524838</v>
      </c>
      <c r="I20" s="10" t="s">
        <v>159</v>
      </c>
      <c r="J20" s="9">
        <v>27.018655507559401</v>
      </c>
      <c r="K20" s="10" t="s">
        <v>159</v>
      </c>
      <c r="L20" s="9">
        <v>31.392548596112299</v>
      </c>
      <c r="M20" s="10" t="s">
        <v>159</v>
      </c>
      <c r="N20" s="9">
        <v>173.03207343412501</v>
      </c>
      <c r="O20" s="10" t="s">
        <v>159</v>
      </c>
      <c r="P20" s="9">
        <v>115.246436285097</v>
      </c>
      <c r="Q20" s="10" t="s">
        <v>159</v>
      </c>
      <c r="R20" s="9">
        <v>552.01017818574496</v>
      </c>
      <c r="S20" s="10" t="s">
        <v>159</v>
      </c>
    </row>
    <row r="21" spans="1:19" x14ac:dyDescent="0.2">
      <c r="A21" s="12" t="s">
        <v>188</v>
      </c>
      <c r="B21" s="9">
        <v>2.6734968354430402</v>
      </c>
      <c r="C21" s="10" t="s">
        <v>159</v>
      </c>
      <c r="D21" s="9">
        <v>113.273470464135</v>
      </c>
      <c r="E21" s="10" t="s">
        <v>159</v>
      </c>
      <c r="F21" s="9">
        <v>13.863216429324901</v>
      </c>
      <c r="G21" s="10" t="s">
        <v>159</v>
      </c>
      <c r="H21" s="9">
        <v>107.690981012658</v>
      </c>
      <c r="I21" s="10" t="s">
        <v>159</v>
      </c>
      <c r="J21" s="9">
        <v>26.738686708860801</v>
      </c>
      <c r="K21" s="10" t="s">
        <v>159</v>
      </c>
      <c r="L21" s="9">
        <v>29.194040084388199</v>
      </c>
      <c r="M21" s="10" t="s">
        <v>159</v>
      </c>
      <c r="N21" s="9">
        <v>185.24345991561199</v>
      </c>
      <c r="O21" s="10" t="s">
        <v>159</v>
      </c>
      <c r="P21" s="9">
        <v>114.486893459916</v>
      </c>
      <c r="Q21" s="10" t="s">
        <v>159</v>
      </c>
      <c r="R21" s="9">
        <v>593.16424491033797</v>
      </c>
      <c r="S21" s="10" t="s">
        <v>159</v>
      </c>
    </row>
    <row r="22" spans="1:19" x14ac:dyDescent="0.2">
      <c r="A22" s="12" t="s">
        <v>189</v>
      </c>
      <c r="B22" s="9">
        <v>2.5027379733879198</v>
      </c>
      <c r="C22" s="10" t="s">
        <v>159</v>
      </c>
      <c r="D22" s="9">
        <v>145.54605936540401</v>
      </c>
      <c r="E22" s="10" t="s">
        <v>159</v>
      </c>
      <c r="F22" s="9">
        <v>12.5871027123848</v>
      </c>
      <c r="G22" s="10" t="s">
        <v>159</v>
      </c>
      <c r="H22" s="9">
        <v>98.696392016376606</v>
      </c>
      <c r="I22" s="10" t="s">
        <v>159</v>
      </c>
      <c r="J22" s="9">
        <v>25.681627430911</v>
      </c>
      <c r="K22" s="10" t="s">
        <v>159</v>
      </c>
      <c r="L22" s="9">
        <v>28.673848515864901</v>
      </c>
      <c r="M22" s="10" t="s">
        <v>159</v>
      </c>
      <c r="N22" s="9">
        <v>199.23165301944701</v>
      </c>
      <c r="O22" s="10" t="s">
        <v>159</v>
      </c>
      <c r="P22" s="9">
        <v>107.790916069601</v>
      </c>
      <c r="Q22" s="10" t="s">
        <v>159</v>
      </c>
      <c r="R22" s="9">
        <v>620.71033710337804</v>
      </c>
      <c r="S22" s="10" t="s">
        <v>159</v>
      </c>
    </row>
    <row r="23" spans="1:19" x14ac:dyDescent="0.2">
      <c r="A23" s="12" t="s">
        <v>190</v>
      </c>
      <c r="B23" s="9">
        <v>2.3758499999999998</v>
      </c>
      <c r="C23" s="10" t="s">
        <v>159</v>
      </c>
      <c r="D23" s="9">
        <v>156.69800000000001</v>
      </c>
      <c r="E23" s="10" t="s">
        <v>159</v>
      </c>
      <c r="F23" s="9">
        <v>13.03925465</v>
      </c>
      <c r="G23" s="10" t="s">
        <v>159</v>
      </c>
      <c r="H23" s="9">
        <v>99.938450000000003</v>
      </c>
      <c r="I23" s="10" t="s">
        <v>159</v>
      </c>
      <c r="J23" s="9">
        <v>27.385725000000001</v>
      </c>
      <c r="K23" s="10" t="s">
        <v>159</v>
      </c>
      <c r="L23" s="9">
        <v>27.670075000000001</v>
      </c>
      <c r="M23" s="10" t="s">
        <v>159</v>
      </c>
      <c r="N23" s="9">
        <v>229.47985</v>
      </c>
      <c r="O23" s="10" t="s">
        <v>159</v>
      </c>
      <c r="P23" s="9">
        <v>124.992975</v>
      </c>
      <c r="Q23" s="10" t="s">
        <v>159</v>
      </c>
      <c r="R23" s="9">
        <v>681.58017964999999</v>
      </c>
      <c r="S23" s="10" t="s">
        <v>159</v>
      </c>
    </row>
    <row r="24" spans="1:19" x14ac:dyDescent="0.2">
      <c r="A24" s="12" t="s">
        <v>191</v>
      </c>
      <c r="B24" s="9">
        <v>2.13866080156403</v>
      </c>
      <c r="C24" s="10" t="s">
        <v>159</v>
      </c>
      <c r="D24" s="9">
        <v>177.30669599218001</v>
      </c>
      <c r="E24" s="10" t="s">
        <v>159</v>
      </c>
      <c r="F24" s="9">
        <v>12.8382004643206</v>
      </c>
      <c r="G24" s="10" t="s">
        <v>159</v>
      </c>
      <c r="H24" s="9">
        <v>95.025684261974604</v>
      </c>
      <c r="I24" s="10" t="s">
        <v>159</v>
      </c>
      <c r="J24" s="9">
        <v>24.449877810361698</v>
      </c>
      <c r="K24" s="10" t="s">
        <v>159</v>
      </c>
      <c r="L24" s="9">
        <v>22.561608015640299</v>
      </c>
      <c r="M24" s="10" t="s">
        <v>159</v>
      </c>
      <c r="N24" s="9">
        <v>231.18670576735099</v>
      </c>
      <c r="O24" s="10" t="s">
        <v>159</v>
      </c>
      <c r="P24" s="9">
        <v>122.14027370479</v>
      </c>
      <c r="Q24" s="10" t="s">
        <v>159</v>
      </c>
      <c r="R24" s="9">
        <v>687.64770681818197</v>
      </c>
      <c r="S24" s="10" t="s">
        <v>159</v>
      </c>
    </row>
    <row r="25" spans="1:19" x14ac:dyDescent="0.2">
      <c r="A25" s="12" t="s">
        <v>192</v>
      </c>
      <c r="B25" s="9">
        <v>2.1239523809523799</v>
      </c>
      <c r="C25" s="10" t="s">
        <v>159</v>
      </c>
      <c r="D25" s="9">
        <v>183.825952380952</v>
      </c>
      <c r="E25" s="10" t="s">
        <v>159</v>
      </c>
      <c r="F25" s="9">
        <v>12.575530380952401</v>
      </c>
      <c r="G25" s="10" t="s">
        <v>159</v>
      </c>
      <c r="H25" s="9">
        <v>94.801238095238105</v>
      </c>
      <c r="I25" s="10" t="s">
        <v>159</v>
      </c>
      <c r="J25" s="9">
        <v>22.7121904761905</v>
      </c>
      <c r="K25" s="10" t="s">
        <v>159</v>
      </c>
      <c r="L25" s="9">
        <v>23.051989285714299</v>
      </c>
      <c r="M25" s="10" t="s">
        <v>159</v>
      </c>
      <c r="N25" s="9">
        <v>232.40090000000001</v>
      </c>
      <c r="O25" s="10" t="s">
        <v>159</v>
      </c>
      <c r="P25" s="9">
        <v>142.63157142857099</v>
      </c>
      <c r="Q25" s="10" t="s">
        <v>159</v>
      </c>
      <c r="R25" s="9">
        <v>714.123324428572</v>
      </c>
      <c r="S25" s="10" t="s">
        <v>159</v>
      </c>
    </row>
    <row r="26" spans="1:19" x14ac:dyDescent="0.2">
      <c r="A26" s="12" t="s">
        <v>193</v>
      </c>
      <c r="B26" s="9">
        <v>2.0210440074906399</v>
      </c>
      <c r="C26" s="10" t="s">
        <v>159</v>
      </c>
      <c r="D26" s="9">
        <v>243.360323033708</v>
      </c>
      <c r="E26" s="10" t="s">
        <v>159</v>
      </c>
      <c r="F26" s="9">
        <v>12.162954190074901</v>
      </c>
      <c r="G26" s="10" t="s">
        <v>159</v>
      </c>
      <c r="H26" s="9">
        <v>107.585112359551</v>
      </c>
      <c r="I26" s="10" t="s">
        <v>159</v>
      </c>
      <c r="J26" s="9">
        <v>22.101661985018701</v>
      </c>
      <c r="K26" s="10" t="s">
        <v>159</v>
      </c>
      <c r="L26" s="9">
        <v>22.8629915730337</v>
      </c>
      <c r="M26" s="10" t="s">
        <v>159</v>
      </c>
      <c r="N26" s="9">
        <v>226.02247191011199</v>
      </c>
      <c r="O26" s="10" t="s">
        <v>159</v>
      </c>
      <c r="P26" s="9">
        <v>121.333052434457</v>
      </c>
      <c r="Q26" s="10" t="s">
        <v>159</v>
      </c>
      <c r="R26" s="9">
        <v>757.44961149344601</v>
      </c>
      <c r="S26" s="10" t="s">
        <v>159</v>
      </c>
    </row>
    <row r="27" spans="1:19" x14ac:dyDescent="0.2">
      <c r="A27" s="12" t="s">
        <v>195</v>
      </c>
      <c r="B27" s="9">
        <v>2.4953831948291798</v>
      </c>
      <c r="C27" s="10" t="s">
        <v>159</v>
      </c>
      <c r="D27" s="9">
        <v>257.37273776546601</v>
      </c>
      <c r="E27" s="10" t="s">
        <v>159</v>
      </c>
      <c r="F27" s="9">
        <v>24.134695290858701</v>
      </c>
      <c r="G27" s="10" t="s">
        <v>159</v>
      </c>
      <c r="H27" s="9">
        <v>108.59189888619601</v>
      </c>
      <c r="I27" s="10" t="s">
        <v>159</v>
      </c>
      <c r="J27" s="9">
        <v>20.125807940904899</v>
      </c>
      <c r="K27" s="10" t="s">
        <v>159</v>
      </c>
      <c r="L27" s="9">
        <v>21.741297322253001</v>
      </c>
      <c r="M27" s="10" t="s">
        <v>159</v>
      </c>
      <c r="N27" s="9">
        <v>237.213296398892</v>
      </c>
      <c r="O27" s="10" t="s">
        <v>159</v>
      </c>
      <c r="P27" s="9">
        <v>70.3730609418283</v>
      </c>
      <c r="Q27" s="10" t="s">
        <v>159</v>
      </c>
      <c r="R27" s="9">
        <v>742.04817774122796</v>
      </c>
      <c r="S27" s="10" t="s">
        <v>159</v>
      </c>
    </row>
    <row r="28" spans="1:19" x14ac:dyDescent="0.2">
      <c r="A28" s="12" t="s">
        <v>196</v>
      </c>
      <c r="B28" s="9">
        <v>2.9406987295825799</v>
      </c>
      <c r="C28" s="10" t="s">
        <v>159</v>
      </c>
      <c r="D28" s="9">
        <v>273.593738656987</v>
      </c>
      <c r="E28" s="10" t="s">
        <v>159</v>
      </c>
      <c r="F28" s="9">
        <v>22.417419827586201</v>
      </c>
      <c r="G28" s="10" t="s">
        <v>159</v>
      </c>
      <c r="H28" s="9">
        <v>110.94112171256801</v>
      </c>
      <c r="I28" s="10" t="s">
        <v>159</v>
      </c>
      <c r="J28" s="9">
        <v>18.423616152450101</v>
      </c>
      <c r="K28" s="10" t="s">
        <v>159</v>
      </c>
      <c r="L28" s="9">
        <v>19.987794918330302</v>
      </c>
      <c r="M28" s="10" t="s">
        <v>159</v>
      </c>
      <c r="N28" s="9">
        <v>221.44082527998401</v>
      </c>
      <c r="O28" s="10" t="s">
        <v>159</v>
      </c>
      <c r="P28" s="9">
        <v>65.970598911070795</v>
      </c>
      <c r="Q28" s="10" t="s">
        <v>186</v>
      </c>
      <c r="R28" s="9">
        <v>735.71581418855897</v>
      </c>
      <c r="S28" s="10" t="s">
        <v>159</v>
      </c>
    </row>
    <row r="29" spans="1:19" x14ac:dyDescent="0.2">
      <c r="A29" s="12" t="s">
        <v>198</v>
      </c>
      <c r="B29" s="9">
        <v>2.7904942119323199</v>
      </c>
      <c r="C29" s="10" t="s">
        <v>159</v>
      </c>
      <c r="D29" s="9">
        <v>265.90469723953697</v>
      </c>
      <c r="E29" s="10" t="s">
        <v>159</v>
      </c>
      <c r="F29" s="9">
        <v>20.894701691896699</v>
      </c>
      <c r="G29" s="10" t="s">
        <v>225</v>
      </c>
      <c r="H29" s="9">
        <v>103.286999109528</v>
      </c>
      <c r="I29" s="10" t="s">
        <v>159</v>
      </c>
      <c r="J29" s="9">
        <v>17.493165627782702</v>
      </c>
      <c r="K29" s="10" t="s">
        <v>159</v>
      </c>
      <c r="L29" s="9">
        <v>18.8478998219056</v>
      </c>
      <c r="M29" s="10" t="s">
        <v>159</v>
      </c>
      <c r="N29" s="9">
        <v>226.911174369012</v>
      </c>
      <c r="O29" s="10" t="s">
        <v>159</v>
      </c>
      <c r="P29" s="9">
        <v>63.785863757791603</v>
      </c>
      <c r="Q29" s="10" t="s">
        <v>159</v>
      </c>
      <c r="R29" s="9">
        <v>719.91499582938604</v>
      </c>
      <c r="S29" s="10" t="s">
        <v>159</v>
      </c>
    </row>
    <row r="30" spans="1:19" x14ac:dyDescent="0.2">
      <c r="A30" s="12" t="s">
        <v>199</v>
      </c>
      <c r="B30" s="9">
        <v>2.95140227870289</v>
      </c>
      <c r="C30" s="10" t="s">
        <v>159</v>
      </c>
      <c r="D30" s="9">
        <v>250.80637598597701</v>
      </c>
      <c r="E30" s="10" t="s">
        <v>159</v>
      </c>
      <c r="F30" s="9">
        <v>19.9173312883436</v>
      </c>
      <c r="G30" s="10" t="s">
        <v>225</v>
      </c>
      <c r="H30" s="9">
        <v>113.60633216476801</v>
      </c>
      <c r="I30" s="10" t="s">
        <v>159</v>
      </c>
      <c r="J30" s="9">
        <v>15.642638036809799</v>
      </c>
      <c r="K30" s="10" t="s">
        <v>159</v>
      </c>
      <c r="L30" s="9">
        <v>18.219869237510999</v>
      </c>
      <c r="M30" s="10" t="s">
        <v>197</v>
      </c>
      <c r="N30" s="9">
        <v>235.25122447591701</v>
      </c>
      <c r="O30" s="10" t="s">
        <v>159</v>
      </c>
      <c r="P30" s="9">
        <v>61.157668711656399</v>
      </c>
      <c r="Q30" s="10" t="s">
        <v>159</v>
      </c>
      <c r="R30" s="9">
        <v>717.55284217968494</v>
      </c>
      <c r="S30" s="10" t="s">
        <v>159</v>
      </c>
    </row>
    <row r="31" spans="1:19" x14ac:dyDescent="0.2">
      <c r="A31" s="12" t="s">
        <v>200</v>
      </c>
      <c r="B31" s="9">
        <v>2.04228608470182</v>
      </c>
      <c r="C31" s="10" t="s">
        <v>159</v>
      </c>
      <c r="D31" s="9">
        <v>171.46773984442501</v>
      </c>
      <c r="E31" s="10" t="s">
        <v>159</v>
      </c>
      <c r="F31" s="9">
        <v>7.8685393258426997</v>
      </c>
      <c r="G31" s="10" t="s">
        <v>226</v>
      </c>
      <c r="H31" s="9">
        <v>85.593368957000806</v>
      </c>
      <c r="I31" s="10" t="s">
        <v>159</v>
      </c>
      <c r="J31" s="9">
        <v>11.8312445980985</v>
      </c>
      <c r="K31" s="10" t="s">
        <v>159</v>
      </c>
      <c r="L31" s="9">
        <v>14.4888681287813</v>
      </c>
      <c r="M31" s="10" t="s">
        <v>159</v>
      </c>
      <c r="N31" s="9">
        <v>151.676309152073</v>
      </c>
      <c r="O31" s="10" t="s">
        <v>159</v>
      </c>
      <c r="P31" s="9">
        <v>40.3602852203976</v>
      </c>
      <c r="Q31" s="10" t="s">
        <v>159</v>
      </c>
      <c r="R31" s="9">
        <v>485.32864131132101</v>
      </c>
      <c r="S31" s="10" t="s">
        <v>159</v>
      </c>
    </row>
    <row r="32" spans="1:19" x14ac:dyDescent="0.2">
      <c r="A32" s="15" t="s">
        <v>201</v>
      </c>
      <c r="B32" s="13">
        <v>3.04</v>
      </c>
      <c r="C32" s="14" t="s">
        <v>159</v>
      </c>
      <c r="D32" s="13">
        <v>133.17099999999999</v>
      </c>
      <c r="E32" s="14" t="s">
        <v>159</v>
      </c>
      <c r="F32" s="13">
        <v>10.545</v>
      </c>
      <c r="G32" s="14" t="s">
        <v>159</v>
      </c>
      <c r="H32" s="13">
        <v>115.64174464</v>
      </c>
      <c r="I32" s="14" t="s">
        <v>159</v>
      </c>
      <c r="J32" s="13">
        <v>15.72</v>
      </c>
      <c r="K32" s="14" t="s">
        <v>159</v>
      </c>
      <c r="L32" s="13">
        <v>18.49058011</v>
      </c>
      <c r="M32" s="14" t="s">
        <v>159</v>
      </c>
      <c r="N32" s="13">
        <v>72.228531349782997</v>
      </c>
      <c r="O32" s="14" t="s">
        <v>159</v>
      </c>
      <c r="P32" s="13">
        <v>54.673000000000002</v>
      </c>
      <c r="Q32" s="14" t="s">
        <v>159</v>
      </c>
      <c r="R32" s="13">
        <v>423.50985609978301</v>
      </c>
      <c r="S32" s="14" t="s">
        <v>159</v>
      </c>
    </row>
    <row r="34" spans="1:2" x14ac:dyDescent="0.2">
      <c r="A34" s="16" t="s">
        <v>202</v>
      </c>
      <c r="B34" s="16" t="s">
        <v>227</v>
      </c>
    </row>
    <row r="36" spans="1:2" x14ac:dyDescent="0.2">
      <c r="B36" s="16" t="s">
        <v>228</v>
      </c>
    </row>
    <row r="37" spans="1:2" x14ac:dyDescent="0.2">
      <c r="B37" s="16" t="s">
        <v>229</v>
      </c>
    </row>
    <row r="38" spans="1:2" x14ac:dyDescent="0.2">
      <c r="B38" s="16" t="s">
        <v>230</v>
      </c>
    </row>
    <row r="39" spans="1:2" x14ac:dyDescent="0.2">
      <c r="B39" s="16" t="s">
        <v>231</v>
      </c>
    </row>
    <row r="40" spans="1:2" x14ac:dyDescent="0.2">
      <c r="B40" s="16" t="s">
        <v>232</v>
      </c>
    </row>
    <row r="44" spans="1:2" x14ac:dyDescent="0.2">
      <c r="A44" s="17" t="str">
        <f>HYPERLINK("#'CASINO 11'!A2", "&lt;&lt;&lt; Previous table")</f>
        <v>&lt;&lt;&lt; Previous table</v>
      </c>
    </row>
    <row r="45" spans="1:2" x14ac:dyDescent="0.2">
      <c r="A45" s="17" t="str">
        <f>HYPERLINK("#'CASINO 13'!A2", "&gt;&gt;&gt; Next table")</f>
        <v>&gt;&gt;&gt; Next table</v>
      </c>
    </row>
  </sheetData>
  <mergeCells count="12">
    <mergeCell ref="A2:S2"/>
    <mergeCell ref="A3:S3"/>
    <mergeCell ref="A6:S6"/>
    <mergeCell ref="B5:C5"/>
    <mergeCell ref="D5:E5"/>
    <mergeCell ref="F5:G5"/>
    <mergeCell ref="H5:I5"/>
    <mergeCell ref="J5:K5"/>
    <mergeCell ref="L5:M5"/>
    <mergeCell ref="N5:O5"/>
    <mergeCell ref="P5:Q5"/>
    <mergeCell ref="R5:S5"/>
  </mergeCells>
  <pageMargins left="0.7" right="0.7" top="0.75" bottom="0.75" header="0.3" footer="0.3"/>
  <pageSetup paperSize="9" orientation="portrait" horizontalDpi="300" verticalDpi="30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S45"/>
  <sheetViews>
    <sheetView workbookViewId="0"/>
  </sheetViews>
  <sheetFormatPr defaultColWidth="11.42578125" defaultRowHeight="12.75" x14ac:dyDescent="0.2"/>
  <cols>
    <col min="1" max="2" width="12.7109375" customWidth="1"/>
    <col min="3" max="3" width="4.42578125" customWidth="1"/>
    <col min="4" max="4" width="12.7109375" customWidth="1"/>
    <col min="5" max="5" width="4.42578125" customWidth="1"/>
    <col min="6" max="6" width="12.7109375" customWidth="1"/>
    <col min="7" max="7" width="4.42578125" customWidth="1"/>
    <col min="8" max="8" width="12.7109375" customWidth="1"/>
    <col min="9" max="9" width="4.42578125" customWidth="1"/>
    <col min="10" max="10" width="12.7109375" customWidth="1"/>
    <col min="11" max="11" width="4.42578125" customWidth="1"/>
    <col min="12" max="12" width="12.7109375" customWidth="1"/>
    <col min="13" max="13" width="4.42578125" customWidth="1"/>
    <col min="14" max="14" width="12.7109375" customWidth="1"/>
    <col min="15" max="15" width="4.42578125" customWidth="1"/>
    <col min="16" max="16" width="12.7109375" customWidth="1"/>
    <col min="17" max="17" width="4.42578125" customWidth="1"/>
    <col min="18" max="18" width="12.7109375" customWidth="1"/>
    <col min="19" max="19" width="4.42578125" customWidth="1"/>
  </cols>
  <sheetData>
    <row r="1" spans="1:19" x14ac:dyDescent="0.2">
      <c r="A1" s="8" t="str">
        <f>HYPERLINK("#'INDEX'!B18", "Link to index")</f>
        <v>Link to index</v>
      </c>
    </row>
    <row r="2" spans="1:19" ht="15.75" customHeight="1" x14ac:dyDescent="0.2">
      <c r="A2" s="25" t="s">
        <v>234</v>
      </c>
      <c r="B2" s="24"/>
      <c r="C2" s="24"/>
      <c r="D2" s="24"/>
      <c r="E2" s="24"/>
      <c r="F2" s="24"/>
      <c r="G2" s="24"/>
      <c r="H2" s="24"/>
      <c r="I2" s="24"/>
      <c r="J2" s="24"/>
      <c r="K2" s="24"/>
      <c r="L2" s="24"/>
      <c r="M2" s="24"/>
      <c r="N2" s="24"/>
      <c r="O2" s="24"/>
      <c r="P2" s="24"/>
      <c r="Q2" s="24"/>
      <c r="R2" s="24"/>
      <c r="S2" s="24"/>
    </row>
    <row r="3" spans="1:19" ht="15.75" customHeight="1" x14ac:dyDescent="0.2">
      <c r="A3" s="25" t="s">
        <v>36</v>
      </c>
      <c r="B3" s="24"/>
      <c r="C3" s="24"/>
      <c r="D3" s="24"/>
      <c r="E3" s="24"/>
      <c r="F3" s="24"/>
      <c r="G3" s="24"/>
      <c r="H3" s="24"/>
      <c r="I3" s="24"/>
      <c r="J3" s="24"/>
      <c r="K3" s="24"/>
      <c r="L3" s="24"/>
      <c r="M3" s="24"/>
      <c r="N3" s="24"/>
      <c r="O3" s="24"/>
      <c r="P3" s="24"/>
      <c r="Q3" s="24"/>
      <c r="R3" s="24"/>
      <c r="S3" s="24"/>
    </row>
    <row r="4" spans="1:19" ht="15.75" customHeight="1" x14ac:dyDescent="0.2"/>
    <row r="5" spans="1:19" ht="55.5" customHeight="1" x14ac:dyDescent="0.2">
      <c r="A5" s="11" t="s">
        <v>159</v>
      </c>
      <c r="B5" s="27" t="s">
        <v>160</v>
      </c>
      <c r="C5" s="27" t="s">
        <v>159</v>
      </c>
      <c r="D5" s="27" t="s">
        <v>161</v>
      </c>
      <c r="E5" s="27" t="s">
        <v>159</v>
      </c>
      <c r="F5" s="27" t="s">
        <v>162</v>
      </c>
      <c r="G5" s="27" t="s">
        <v>159</v>
      </c>
      <c r="H5" s="27" t="s">
        <v>163</v>
      </c>
      <c r="I5" s="27" t="s">
        <v>159</v>
      </c>
      <c r="J5" s="27" t="s">
        <v>164</v>
      </c>
      <c r="K5" s="27" t="s">
        <v>159</v>
      </c>
      <c r="L5" s="27" t="s">
        <v>165</v>
      </c>
      <c r="M5" s="27" t="s">
        <v>159</v>
      </c>
      <c r="N5" s="27" t="s">
        <v>166</v>
      </c>
      <c r="O5" s="27" t="s">
        <v>159</v>
      </c>
      <c r="P5" s="27" t="s">
        <v>167</v>
      </c>
      <c r="Q5" s="27" t="s">
        <v>159</v>
      </c>
      <c r="R5" s="27" t="s">
        <v>168</v>
      </c>
      <c r="S5" s="27" t="s">
        <v>159</v>
      </c>
    </row>
    <row r="6" spans="1:19" x14ac:dyDescent="0.2">
      <c r="A6" s="26" t="s">
        <v>212</v>
      </c>
      <c r="B6" s="26"/>
      <c r="C6" s="26"/>
      <c r="D6" s="26"/>
      <c r="E6" s="26"/>
      <c r="F6" s="26"/>
      <c r="G6" s="26"/>
      <c r="H6" s="26"/>
      <c r="I6" s="26"/>
      <c r="J6" s="26"/>
      <c r="K6" s="26"/>
      <c r="L6" s="26"/>
      <c r="M6" s="26"/>
      <c r="N6" s="26"/>
      <c r="O6" s="26"/>
      <c r="P6" s="26"/>
      <c r="Q6" s="26"/>
      <c r="R6" s="26"/>
      <c r="S6" s="26"/>
    </row>
    <row r="7" spans="1:19" x14ac:dyDescent="0.2">
      <c r="A7" s="12" t="s">
        <v>170</v>
      </c>
      <c r="B7" s="18">
        <v>33.2897100902779</v>
      </c>
      <c r="C7" s="10" t="s">
        <v>159</v>
      </c>
      <c r="D7" s="18">
        <v>13.5368250679943</v>
      </c>
      <c r="E7" s="10" t="s">
        <v>159</v>
      </c>
      <c r="F7" s="18">
        <v>26.375639902598198</v>
      </c>
      <c r="G7" s="10" t="s">
        <v>159</v>
      </c>
      <c r="H7" s="18">
        <v>29.722467777305599</v>
      </c>
      <c r="I7" s="10" t="s">
        <v>159</v>
      </c>
      <c r="J7" s="18">
        <v>16.130368833115401</v>
      </c>
      <c r="K7" s="10" t="s">
        <v>159</v>
      </c>
      <c r="L7" s="18">
        <v>48.2297035966672</v>
      </c>
      <c r="M7" s="10" t="s">
        <v>159</v>
      </c>
      <c r="N7" s="18">
        <v>32.579312107301597</v>
      </c>
      <c r="O7" s="10" t="s">
        <v>159</v>
      </c>
      <c r="P7" s="18">
        <v>50.183764401498202</v>
      </c>
      <c r="Q7" s="10" t="s">
        <v>159</v>
      </c>
      <c r="R7" s="18">
        <v>26.263582263379799</v>
      </c>
      <c r="S7" s="10" t="s">
        <v>159</v>
      </c>
    </row>
    <row r="8" spans="1:19" x14ac:dyDescent="0.2">
      <c r="A8" s="12" t="s">
        <v>171</v>
      </c>
      <c r="B8" s="18">
        <v>15.608631428533901</v>
      </c>
      <c r="C8" s="10" t="s">
        <v>159</v>
      </c>
      <c r="D8" s="18">
        <v>16.9035258430808</v>
      </c>
      <c r="E8" s="10" t="s">
        <v>159</v>
      </c>
      <c r="F8" s="18">
        <v>18.073884794565402</v>
      </c>
      <c r="G8" s="10" t="s">
        <v>159</v>
      </c>
      <c r="H8" s="18">
        <v>31.055520913570302</v>
      </c>
      <c r="I8" s="10" t="s">
        <v>159</v>
      </c>
      <c r="J8" s="18">
        <v>16.818312576678</v>
      </c>
      <c r="K8" s="10" t="s">
        <v>159</v>
      </c>
      <c r="L8" s="18">
        <v>77.494582602414596</v>
      </c>
      <c r="M8" s="10" t="s">
        <v>159</v>
      </c>
      <c r="N8" s="18">
        <v>37.430074517576401</v>
      </c>
      <c r="O8" s="10" t="s">
        <v>159</v>
      </c>
      <c r="P8" s="18">
        <v>42.944366450457402</v>
      </c>
      <c r="Q8" s="10" t="s">
        <v>159</v>
      </c>
      <c r="R8" s="18">
        <v>28.618464209239001</v>
      </c>
      <c r="S8" s="10" t="s">
        <v>159</v>
      </c>
    </row>
    <row r="9" spans="1:19" x14ac:dyDescent="0.2">
      <c r="A9" s="12" t="s">
        <v>172</v>
      </c>
      <c r="B9" s="18">
        <v>15.028635290331801</v>
      </c>
      <c r="C9" s="10" t="s">
        <v>159</v>
      </c>
      <c r="D9" s="18">
        <v>21.578236467070798</v>
      </c>
      <c r="E9" s="10" t="s">
        <v>159</v>
      </c>
      <c r="F9" s="18">
        <v>17.8663668682204</v>
      </c>
      <c r="G9" s="10" t="s">
        <v>159</v>
      </c>
      <c r="H9" s="18">
        <v>32.203882470231598</v>
      </c>
      <c r="I9" s="10" t="s">
        <v>159</v>
      </c>
      <c r="J9" s="18">
        <v>18.095822144529802</v>
      </c>
      <c r="K9" s="10" t="s">
        <v>159</v>
      </c>
      <c r="L9" s="18">
        <v>67.639056183247206</v>
      </c>
      <c r="M9" s="10" t="s">
        <v>159</v>
      </c>
      <c r="N9" s="18">
        <v>50.470574273923901</v>
      </c>
      <c r="O9" s="10" t="s">
        <v>159</v>
      </c>
      <c r="P9" s="18">
        <v>40.276285862555198</v>
      </c>
      <c r="Q9" s="10" t="s">
        <v>159</v>
      </c>
      <c r="R9" s="18">
        <v>33.261651077673797</v>
      </c>
      <c r="S9" s="10" t="s">
        <v>159</v>
      </c>
    </row>
    <row r="10" spans="1:19" x14ac:dyDescent="0.2">
      <c r="A10" s="12" t="s">
        <v>173</v>
      </c>
      <c r="B10" s="18">
        <v>14.0166504207792</v>
      </c>
      <c r="C10" s="10" t="s">
        <v>159</v>
      </c>
      <c r="D10" s="18">
        <v>22.620117391478299</v>
      </c>
      <c r="E10" s="10" t="s">
        <v>159</v>
      </c>
      <c r="F10" s="18">
        <v>21.382491224021098</v>
      </c>
      <c r="G10" s="10" t="s">
        <v>159</v>
      </c>
      <c r="H10" s="18">
        <v>32.834344888720402</v>
      </c>
      <c r="I10" s="10" t="s">
        <v>159</v>
      </c>
      <c r="J10" s="18">
        <v>18.3722499400156</v>
      </c>
      <c r="K10" s="10" t="s">
        <v>159</v>
      </c>
      <c r="L10" s="18">
        <v>66.646102171267998</v>
      </c>
      <c r="M10" s="10" t="s">
        <v>159</v>
      </c>
      <c r="N10" s="18">
        <v>44.431305957790698</v>
      </c>
      <c r="O10" s="10" t="s">
        <v>159</v>
      </c>
      <c r="P10" s="18">
        <v>31.512062935906201</v>
      </c>
      <c r="Q10" s="10" t="s">
        <v>159</v>
      </c>
      <c r="R10" s="18">
        <v>31.380444779113802</v>
      </c>
      <c r="S10" s="10" t="s">
        <v>159</v>
      </c>
    </row>
    <row r="11" spans="1:19" x14ac:dyDescent="0.2">
      <c r="A11" s="12" t="s">
        <v>174</v>
      </c>
      <c r="B11" s="18">
        <v>15.2673052463047</v>
      </c>
      <c r="C11" s="10" t="s">
        <v>159</v>
      </c>
      <c r="D11" s="18">
        <v>23.820333733448599</v>
      </c>
      <c r="E11" s="10" t="s">
        <v>159</v>
      </c>
      <c r="F11" s="18">
        <v>32.063090239907801</v>
      </c>
      <c r="G11" s="10" t="s">
        <v>159</v>
      </c>
      <c r="H11" s="18">
        <v>35.192098485341603</v>
      </c>
      <c r="I11" s="10" t="s">
        <v>159</v>
      </c>
      <c r="J11" s="18">
        <v>17.446498195326001</v>
      </c>
      <c r="K11" s="10" t="s">
        <v>159</v>
      </c>
      <c r="L11" s="18">
        <v>65.974477013653996</v>
      </c>
      <c r="M11" s="10" t="s">
        <v>159</v>
      </c>
      <c r="N11" s="18">
        <v>43.796216049172699</v>
      </c>
      <c r="O11" s="10" t="s">
        <v>159</v>
      </c>
      <c r="P11" s="18">
        <v>31.294577818908799</v>
      </c>
      <c r="Q11" s="10" t="s">
        <v>159</v>
      </c>
      <c r="R11" s="18">
        <v>32.066793422575799</v>
      </c>
      <c r="S11" s="10" t="s">
        <v>159</v>
      </c>
    </row>
    <row r="12" spans="1:19" x14ac:dyDescent="0.2">
      <c r="A12" s="12" t="s">
        <v>175</v>
      </c>
      <c r="B12" s="18">
        <v>15.364660028699101</v>
      </c>
      <c r="C12" s="10" t="s">
        <v>159</v>
      </c>
      <c r="D12" s="18">
        <v>14.4323079273949</v>
      </c>
      <c r="E12" s="10" t="s">
        <v>159</v>
      </c>
      <c r="F12" s="18">
        <v>5.8804124894224303</v>
      </c>
      <c r="G12" s="10" t="s">
        <v>159</v>
      </c>
      <c r="H12" s="18">
        <v>18.246225977228001</v>
      </c>
      <c r="I12" s="10" t="s">
        <v>159</v>
      </c>
      <c r="J12" s="18">
        <v>12.182427029841699</v>
      </c>
      <c r="K12" s="10" t="s">
        <v>159</v>
      </c>
      <c r="L12" s="18">
        <v>45.225760166509303</v>
      </c>
      <c r="M12" s="10" t="s">
        <v>159</v>
      </c>
      <c r="N12" s="18">
        <v>29.4756790147004</v>
      </c>
      <c r="O12" s="10" t="s">
        <v>159</v>
      </c>
      <c r="P12" s="18">
        <v>29.971325377520799</v>
      </c>
      <c r="Q12" s="10" t="s">
        <v>159</v>
      </c>
      <c r="R12" s="18">
        <v>20.904070768242399</v>
      </c>
      <c r="S12" s="10" t="s">
        <v>159</v>
      </c>
    </row>
    <row r="13" spans="1:19" x14ac:dyDescent="0.2">
      <c r="A13" s="12" t="s">
        <v>176</v>
      </c>
      <c r="B13" s="18">
        <v>7.3462495300742203</v>
      </c>
      <c r="C13" s="10" t="s">
        <v>159</v>
      </c>
      <c r="D13" s="18">
        <v>13.9263678619796</v>
      </c>
      <c r="E13" s="10" t="s">
        <v>159</v>
      </c>
      <c r="F13" s="18">
        <v>5.8594027097964103</v>
      </c>
      <c r="G13" s="10" t="s">
        <v>159</v>
      </c>
      <c r="H13" s="18">
        <v>17.620114172929899</v>
      </c>
      <c r="I13" s="10" t="s">
        <v>159</v>
      </c>
      <c r="J13" s="18">
        <v>13.812142750268301</v>
      </c>
      <c r="K13" s="10" t="s">
        <v>159</v>
      </c>
      <c r="L13" s="18">
        <v>52.756507774331297</v>
      </c>
      <c r="M13" s="10" t="s">
        <v>159</v>
      </c>
      <c r="N13" s="18">
        <v>27.3755529109857</v>
      </c>
      <c r="O13" s="10" t="s">
        <v>159</v>
      </c>
      <c r="P13" s="18">
        <v>30.585781795695599</v>
      </c>
      <c r="Q13" s="10" t="s">
        <v>159</v>
      </c>
      <c r="R13" s="18">
        <v>20.332400077271298</v>
      </c>
      <c r="S13" s="10" t="s">
        <v>159</v>
      </c>
    </row>
    <row r="14" spans="1:19" x14ac:dyDescent="0.2">
      <c r="A14" s="12" t="s">
        <v>177</v>
      </c>
      <c r="B14" s="18">
        <v>8.3255551213704795</v>
      </c>
      <c r="C14" s="10" t="s">
        <v>159</v>
      </c>
      <c r="D14" s="18">
        <v>13.8709824742935</v>
      </c>
      <c r="E14" s="10" t="s">
        <v>159</v>
      </c>
      <c r="F14" s="18">
        <v>4.5605922406295702</v>
      </c>
      <c r="G14" s="10" t="s">
        <v>159</v>
      </c>
      <c r="H14" s="18">
        <v>17.252626950827199</v>
      </c>
      <c r="I14" s="10" t="s">
        <v>159</v>
      </c>
      <c r="J14" s="18">
        <v>14.909146717355499</v>
      </c>
      <c r="K14" s="10" t="s">
        <v>159</v>
      </c>
      <c r="L14" s="18">
        <v>56.482099798547601</v>
      </c>
      <c r="M14" s="10" t="s">
        <v>159</v>
      </c>
      <c r="N14" s="18">
        <v>26.794837267275799</v>
      </c>
      <c r="O14" s="10" t="s">
        <v>159</v>
      </c>
      <c r="P14" s="18">
        <v>26.0949945562352</v>
      </c>
      <c r="Q14" s="10" t="s">
        <v>159</v>
      </c>
      <c r="R14" s="18">
        <v>19.846693284279599</v>
      </c>
      <c r="S14" s="10" t="s">
        <v>159</v>
      </c>
    </row>
    <row r="15" spans="1:19" x14ac:dyDescent="0.2">
      <c r="A15" s="12" t="s">
        <v>181</v>
      </c>
      <c r="B15" s="18">
        <v>8.3576213785474405</v>
      </c>
      <c r="C15" s="10" t="s">
        <v>159</v>
      </c>
      <c r="D15" s="18">
        <v>13.9186419688097</v>
      </c>
      <c r="E15" s="10" t="s">
        <v>159</v>
      </c>
      <c r="F15" s="18">
        <v>14.9815108293714</v>
      </c>
      <c r="G15" s="10" t="s">
        <v>159</v>
      </c>
      <c r="H15" s="18">
        <v>17.553041205127901</v>
      </c>
      <c r="I15" s="10" t="s">
        <v>159</v>
      </c>
      <c r="J15" s="18">
        <v>14.480317995807001</v>
      </c>
      <c r="K15" s="10" t="s">
        <v>159</v>
      </c>
      <c r="L15" s="18">
        <v>60.245162658908697</v>
      </c>
      <c r="M15" s="10" t="s">
        <v>159</v>
      </c>
      <c r="N15" s="18">
        <v>26.367686791800701</v>
      </c>
      <c r="O15" s="10" t="s">
        <v>159</v>
      </c>
      <c r="P15" s="18">
        <v>30.723413574430602</v>
      </c>
      <c r="Q15" s="10" t="s">
        <v>159</v>
      </c>
      <c r="R15" s="18">
        <v>20.4360412959361</v>
      </c>
      <c r="S15" s="10" t="s">
        <v>159</v>
      </c>
    </row>
    <row r="16" spans="1:19" x14ac:dyDescent="0.2">
      <c r="A16" s="12" t="s">
        <v>182</v>
      </c>
      <c r="B16" s="18">
        <v>8.3040903282469607</v>
      </c>
      <c r="C16" s="10" t="s">
        <v>159</v>
      </c>
      <c r="D16" s="18">
        <v>14.9912737802031</v>
      </c>
      <c r="E16" s="10" t="s">
        <v>159</v>
      </c>
      <c r="F16" s="18">
        <v>36.2847222222222</v>
      </c>
      <c r="G16" s="10" t="s">
        <v>159</v>
      </c>
      <c r="H16" s="18">
        <v>18.220703010366599</v>
      </c>
      <c r="I16" s="10" t="s">
        <v>159</v>
      </c>
      <c r="J16" s="18">
        <v>15.168802201194699</v>
      </c>
      <c r="K16" s="10" t="s">
        <v>159</v>
      </c>
      <c r="L16" s="18">
        <v>64.014245960649305</v>
      </c>
      <c r="M16" s="10" t="s">
        <v>159</v>
      </c>
      <c r="N16" s="18">
        <v>28.186961310383602</v>
      </c>
      <c r="O16" s="10" t="s">
        <v>159</v>
      </c>
      <c r="P16" s="18">
        <v>34.277214526002098</v>
      </c>
      <c r="Q16" s="10" t="s">
        <v>159</v>
      </c>
      <c r="R16" s="18">
        <v>22.0827757698227</v>
      </c>
      <c r="S16" s="10" t="s">
        <v>159</v>
      </c>
    </row>
    <row r="17" spans="1:19" x14ac:dyDescent="0.2">
      <c r="A17" s="12" t="s">
        <v>183</v>
      </c>
      <c r="B17" s="18">
        <v>7.4843118060241096</v>
      </c>
      <c r="C17" s="10" t="s">
        <v>159</v>
      </c>
      <c r="D17" s="18">
        <v>15.739997320436601</v>
      </c>
      <c r="E17" s="10" t="s">
        <v>159</v>
      </c>
      <c r="F17" s="18">
        <v>61.836758309452698</v>
      </c>
      <c r="G17" s="10" t="s">
        <v>159</v>
      </c>
      <c r="H17" s="18">
        <v>17.8149144752167</v>
      </c>
      <c r="I17" s="10" t="s">
        <v>159</v>
      </c>
      <c r="J17" s="18">
        <v>17.485879627024602</v>
      </c>
      <c r="K17" s="10" t="s">
        <v>159</v>
      </c>
      <c r="L17" s="18">
        <v>59.156206490885303</v>
      </c>
      <c r="M17" s="10" t="s">
        <v>159</v>
      </c>
      <c r="N17" s="18">
        <v>29.433474356972901</v>
      </c>
      <c r="O17" s="10" t="s">
        <v>159</v>
      </c>
      <c r="P17" s="18">
        <v>38.4530007504436</v>
      </c>
      <c r="Q17" s="10" t="s">
        <v>159</v>
      </c>
      <c r="R17" s="18">
        <v>23.2832359278468</v>
      </c>
      <c r="S17" s="10" t="s">
        <v>159</v>
      </c>
    </row>
    <row r="18" spans="1:19" x14ac:dyDescent="0.2">
      <c r="A18" s="12" t="s">
        <v>184</v>
      </c>
      <c r="B18" s="18">
        <v>7.5752795798224497</v>
      </c>
      <c r="C18" s="10" t="s">
        <v>159</v>
      </c>
      <c r="D18" s="18">
        <v>17.070597283093701</v>
      </c>
      <c r="E18" s="10" t="s">
        <v>159</v>
      </c>
      <c r="F18" s="18">
        <v>67.258790445355999</v>
      </c>
      <c r="G18" s="10" t="s">
        <v>159</v>
      </c>
      <c r="H18" s="18">
        <v>16.4735592370265</v>
      </c>
      <c r="I18" s="10" t="s">
        <v>159</v>
      </c>
      <c r="J18" s="18">
        <v>18.351532650270499</v>
      </c>
      <c r="K18" s="10" t="s">
        <v>159</v>
      </c>
      <c r="L18" s="18">
        <v>59.559126163253701</v>
      </c>
      <c r="M18" s="10" t="s">
        <v>159</v>
      </c>
      <c r="N18" s="18">
        <v>29.994947312680502</v>
      </c>
      <c r="O18" s="10" t="s">
        <v>159</v>
      </c>
      <c r="P18" s="18">
        <v>48.734286915667802</v>
      </c>
      <c r="Q18" s="10" t="s">
        <v>159</v>
      </c>
      <c r="R18" s="18">
        <v>24.774516980180401</v>
      </c>
      <c r="S18" s="10" t="s">
        <v>159</v>
      </c>
    </row>
    <row r="19" spans="1:19" x14ac:dyDescent="0.2">
      <c r="A19" s="12" t="s">
        <v>185</v>
      </c>
      <c r="B19" s="18">
        <v>7.2231485068105297</v>
      </c>
      <c r="C19" s="10" t="s">
        <v>159</v>
      </c>
      <c r="D19" s="18">
        <v>15.574920175220701</v>
      </c>
      <c r="E19" s="10" t="s">
        <v>159</v>
      </c>
      <c r="F19" s="18">
        <v>71.136162331910796</v>
      </c>
      <c r="G19" s="10" t="s">
        <v>159</v>
      </c>
      <c r="H19" s="18">
        <v>16.373798481149102</v>
      </c>
      <c r="I19" s="10" t="s">
        <v>159</v>
      </c>
      <c r="J19" s="18">
        <v>16.443053918979299</v>
      </c>
      <c r="K19" s="10" t="s">
        <v>159</v>
      </c>
      <c r="L19" s="18">
        <v>62.523025242928703</v>
      </c>
      <c r="M19" s="10" t="s">
        <v>159</v>
      </c>
      <c r="N19" s="18">
        <v>30.1699149915205</v>
      </c>
      <c r="O19" s="10" t="s">
        <v>159</v>
      </c>
      <c r="P19" s="18">
        <v>51.406858116666299</v>
      </c>
      <c r="Q19" s="10" t="s">
        <v>159</v>
      </c>
      <c r="R19" s="18">
        <v>24.5599066858592</v>
      </c>
      <c r="S19" s="10" t="s">
        <v>159</v>
      </c>
    </row>
    <row r="20" spans="1:19" x14ac:dyDescent="0.2">
      <c r="A20" s="12" t="s">
        <v>187</v>
      </c>
      <c r="B20" s="18">
        <v>7.5283919017532002</v>
      </c>
      <c r="C20" s="10" t="s">
        <v>159</v>
      </c>
      <c r="D20" s="18">
        <v>17.326197682939299</v>
      </c>
      <c r="E20" s="10" t="s">
        <v>159</v>
      </c>
      <c r="F20" s="18">
        <v>72.102262482824599</v>
      </c>
      <c r="G20" s="10" t="s">
        <v>179</v>
      </c>
      <c r="H20" s="18">
        <v>16.985399297578098</v>
      </c>
      <c r="I20" s="10" t="s">
        <v>159</v>
      </c>
      <c r="J20" s="18">
        <v>17.060140339744599</v>
      </c>
      <c r="K20" s="10" t="s">
        <v>159</v>
      </c>
      <c r="L20" s="18">
        <v>64.431949287836801</v>
      </c>
      <c r="M20" s="10" t="s">
        <v>159</v>
      </c>
      <c r="N20" s="18">
        <v>33.114575352511999</v>
      </c>
      <c r="O20" s="10" t="s">
        <v>159</v>
      </c>
      <c r="P20" s="18">
        <v>53.919563533172798</v>
      </c>
      <c r="Q20" s="10" t="s">
        <v>159</v>
      </c>
      <c r="R20" s="18">
        <v>26.389584851953298</v>
      </c>
      <c r="S20" s="10" t="s">
        <v>159</v>
      </c>
    </row>
    <row r="21" spans="1:19" x14ac:dyDescent="0.2">
      <c r="A21" s="12" t="s">
        <v>188</v>
      </c>
      <c r="B21" s="18">
        <v>7.7388245382088803</v>
      </c>
      <c r="C21" s="10" t="s">
        <v>159</v>
      </c>
      <c r="D21" s="18">
        <v>16.708146039324699</v>
      </c>
      <c r="E21" s="10" t="s">
        <v>159</v>
      </c>
      <c r="F21" s="18">
        <v>67.624319446669702</v>
      </c>
      <c r="G21" s="10" t="s">
        <v>159</v>
      </c>
      <c r="H21" s="18">
        <v>26.245479174979799</v>
      </c>
      <c r="I21" s="10" t="s">
        <v>159</v>
      </c>
      <c r="J21" s="18">
        <v>17.040950653283801</v>
      </c>
      <c r="K21" s="10" t="s">
        <v>159</v>
      </c>
      <c r="L21" s="18">
        <v>60.529822257571702</v>
      </c>
      <c r="M21" s="10" t="s">
        <v>159</v>
      </c>
      <c r="N21" s="18">
        <v>35.512143798330499</v>
      </c>
      <c r="O21" s="10" t="s">
        <v>159</v>
      </c>
      <c r="P21" s="18">
        <v>53.256604247890102</v>
      </c>
      <c r="Q21" s="10" t="s">
        <v>159</v>
      </c>
      <c r="R21" s="18">
        <v>28.444290921220201</v>
      </c>
      <c r="S21" s="10" t="s">
        <v>159</v>
      </c>
    </row>
    <row r="22" spans="1:19" x14ac:dyDescent="0.2">
      <c r="A22" s="12" t="s">
        <v>189</v>
      </c>
      <c r="B22" s="18">
        <v>7.3091276287482998</v>
      </c>
      <c r="C22" s="10" t="s">
        <v>159</v>
      </c>
      <c r="D22" s="18">
        <v>21.832672643320201</v>
      </c>
      <c r="E22" s="10" t="s">
        <v>159</v>
      </c>
      <c r="F22" s="18">
        <v>62.281927839898103</v>
      </c>
      <c r="G22" s="10" t="s">
        <v>159</v>
      </c>
      <c r="H22" s="18">
        <v>24.326900901338899</v>
      </c>
      <c r="I22" s="10" t="s">
        <v>159</v>
      </c>
      <c r="J22" s="18">
        <v>16.6757318279309</v>
      </c>
      <c r="K22" s="10" t="s">
        <v>159</v>
      </c>
      <c r="L22" s="18">
        <v>60.634035372821003</v>
      </c>
      <c r="M22" s="10" t="s">
        <v>159</v>
      </c>
      <c r="N22" s="18">
        <v>38.693955498646098</v>
      </c>
      <c r="O22" s="10" t="s">
        <v>159</v>
      </c>
      <c r="P22" s="18">
        <v>50.290189662026599</v>
      </c>
      <c r="Q22" s="10" t="s">
        <v>159</v>
      </c>
      <c r="R22" s="18">
        <v>30.166370047532499</v>
      </c>
      <c r="S22" s="10" t="s">
        <v>159</v>
      </c>
    </row>
    <row r="23" spans="1:19" x14ac:dyDescent="0.2">
      <c r="A23" s="12" t="s">
        <v>190</v>
      </c>
      <c r="B23" s="18">
        <v>6.9541770632530904</v>
      </c>
      <c r="C23" s="10" t="s">
        <v>159</v>
      </c>
      <c r="D23" s="18">
        <v>23.7596935754936</v>
      </c>
      <c r="E23" s="10" t="s">
        <v>159</v>
      </c>
      <c r="F23" s="18">
        <v>64.822965892297006</v>
      </c>
      <c r="G23" s="10" t="s">
        <v>159</v>
      </c>
      <c r="H23" s="18">
        <v>24.7177427557607</v>
      </c>
      <c r="I23" s="10" t="s">
        <v>159</v>
      </c>
      <c r="J23" s="18">
        <v>18.0172658700479</v>
      </c>
      <c r="K23" s="10" t="s">
        <v>159</v>
      </c>
      <c r="L23" s="18">
        <v>59.518874982307899</v>
      </c>
      <c r="M23" s="10" t="s">
        <v>159</v>
      </c>
      <c r="N23" s="18">
        <v>44.789614236484198</v>
      </c>
      <c r="O23" s="10" t="s">
        <v>159</v>
      </c>
      <c r="P23" s="18">
        <v>57.881393121126401</v>
      </c>
      <c r="Q23" s="10" t="s">
        <v>159</v>
      </c>
      <c r="R23" s="18">
        <v>33.326095603676201</v>
      </c>
      <c r="S23" s="10" t="s">
        <v>159</v>
      </c>
    </row>
    <row r="24" spans="1:19" x14ac:dyDescent="0.2">
      <c r="A24" s="12" t="s">
        <v>191</v>
      </c>
      <c r="B24" s="18">
        <v>6.2802079011896002</v>
      </c>
      <c r="C24" s="10" t="s">
        <v>159</v>
      </c>
      <c r="D24" s="18">
        <v>27.124968580142198</v>
      </c>
      <c r="E24" s="10" t="s">
        <v>159</v>
      </c>
      <c r="F24" s="18">
        <v>63.440173450594102</v>
      </c>
      <c r="G24" s="10" t="s">
        <v>159</v>
      </c>
      <c r="H24" s="18">
        <v>23.554009766032902</v>
      </c>
      <c r="I24" s="10" t="s">
        <v>159</v>
      </c>
      <c r="J24" s="18">
        <v>16.2872281413187</v>
      </c>
      <c r="K24" s="10" t="s">
        <v>159</v>
      </c>
      <c r="L24" s="18">
        <v>49.456601787870099</v>
      </c>
      <c r="M24" s="10" t="s">
        <v>159</v>
      </c>
      <c r="N24" s="18">
        <v>45.184377537384101</v>
      </c>
      <c r="O24" s="10" t="s">
        <v>159</v>
      </c>
      <c r="P24" s="18">
        <v>56.218356028089097</v>
      </c>
      <c r="Q24" s="10" t="s">
        <v>159</v>
      </c>
      <c r="R24" s="18">
        <v>33.769165012006503</v>
      </c>
      <c r="S24" s="10" t="s">
        <v>159</v>
      </c>
    </row>
    <row r="25" spans="1:19" x14ac:dyDescent="0.2">
      <c r="A25" s="12" t="s">
        <v>192</v>
      </c>
      <c r="B25" s="18">
        <v>6.3067373765567503</v>
      </c>
      <c r="C25" s="10" t="s">
        <v>159</v>
      </c>
      <c r="D25" s="18">
        <v>28.432373546728702</v>
      </c>
      <c r="E25" s="10" t="s">
        <v>159</v>
      </c>
      <c r="F25" s="18">
        <v>62.533327768735298</v>
      </c>
      <c r="G25" s="10" t="s">
        <v>159</v>
      </c>
      <c r="H25" s="18">
        <v>23.695490735470401</v>
      </c>
      <c r="I25" s="10" t="s">
        <v>159</v>
      </c>
      <c r="J25" s="18">
        <v>15.378070111300801</v>
      </c>
      <c r="K25" s="10" t="s">
        <v>159</v>
      </c>
      <c r="L25" s="18">
        <v>51.6206917290218</v>
      </c>
      <c r="M25" s="10" t="s">
        <v>159</v>
      </c>
      <c r="N25" s="18">
        <v>45.621115495051797</v>
      </c>
      <c r="O25" s="10" t="s">
        <v>159</v>
      </c>
      <c r="P25" s="18">
        <v>66.1170829179121</v>
      </c>
      <c r="Q25" s="10" t="s">
        <v>159</v>
      </c>
      <c r="R25" s="18">
        <v>35.384911371202499</v>
      </c>
      <c r="S25" s="10" t="s">
        <v>159</v>
      </c>
    </row>
    <row r="26" spans="1:19" x14ac:dyDescent="0.2">
      <c r="A26" s="12" t="s">
        <v>193</v>
      </c>
      <c r="B26" s="18">
        <v>6.01258158061834</v>
      </c>
      <c r="C26" s="10" t="s">
        <v>159</v>
      </c>
      <c r="D26" s="18">
        <v>37.707474083026199</v>
      </c>
      <c r="E26" s="10" t="s">
        <v>159</v>
      </c>
      <c r="F26" s="18">
        <v>60.946103955169797</v>
      </c>
      <c r="G26" s="10" t="s">
        <v>159</v>
      </c>
      <c r="H26" s="18">
        <v>26.9556364109486</v>
      </c>
      <c r="I26" s="10" t="s">
        <v>159</v>
      </c>
      <c r="J26" s="18">
        <v>15.0823923261412</v>
      </c>
      <c r="K26" s="10" t="s">
        <v>159</v>
      </c>
      <c r="L26" s="18">
        <v>51.782652898492898</v>
      </c>
      <c r="M26" s="10" t="s">
        <v>159</v>
      </c>
      <c r="N26" s="18">
        <v>44.162989462922198</v>
      </c>
      <c r="O26" s="10" t="s">
        <v>159</v>
      </c>
      <c r="P26" s="18">
        <v>56.612117623475797</v>
      </c>
      <c r="Q26" s="10" t="s">
        <v>159</v>
      </c>
      <c r="R26" s="18">
        <v>37.587993924540498</v>
      </c>
      <c r="S26" s="10" t="s">
        <v>159</v>
      </c>
    </row>
    <row r="27" spans="1:19" x14ac:dyDescent="0.2">
      <c r="A27" s="12" t="s">
        <v>195</v>
      </c>
      <c r="B27" s="18">
        <v>7.3969611354013702</v>
      </c>
      <c r="C27" s="10" t="s">
        <v>159</v>
      </c>
      <c r="D27" s="18">
        <v>39.814499653919803</v>
      </c>
      <c r="E27" s="10" t="s">
        <v>159</v>
      </c>
      <c r="F27" s="18">
        <v>121.779974872102</v>
      </c>
      <c r="G27" s="10" t="s">
        <v>159</v>
      </c>
      <c r="H27" s="18">
        <v>27.199917019225101</v>
      </c>
      <c r="I27" s="10" t="s">
        <v>159</v>
      </c>
      <c r="J27" s="18">
        <v>13.8180347328035</v>
      </c>
      <c r="K27" s="10" t="s">
        <v>159</v>
      </c>
      <c r="L27" s="18">
        <v>49.634718295294199</v>
      </c>
      <c r="M27" s="10" t="s">
        <v>159</v>
      </c>
      <c r="N27" s="18">
        <v>45.923028937137303</v>
      </c>
      <c r="O27" s="10" t="s">
        <v>159</v>
      </c>
      <c r="P27" s="18">
        <v>33.061629869082303</v>
      </c>
      <c r="Q27" s="10" t="s">
        <v>159</v>
      </c>
      <c r="R27" s="18">
        <v>36.764347893278398</v>
      </c>
      <c r="S27" s="10" t="s">
        <v>159</v>
      </c>
    </row>
    <row r="28" spans="1:19" x14ac:dyDescent="0.2">
      <c r="A28" s="12" t="s">
        <v>196</v>
      </c>
      <c r="B28" s="18">
        <v>8.6464185393258397</v>
      </c>
      <c r="C28" s="10" t="s">
        <v>159</v>
      </c>
      <c r="D28" s="18">
        <v>42.368040526009203</v>
      </c>
      <c r="E28" s="10" t="s">
        <v>159</v>
      </c>
      <c r="F28" s="18">
        <v>114.245616895026</v>
      </c>
      <c r="G28" s="10" t="s">
        <v>159</v>
      </c>
      <c r="H28" s="18">
        <v>27.803556356196999</v>
      </c>
      <c r="I28" s="10" t="s">
        <v>159</v>
      </c>
      <c r="J28" s="18">
        <v>12.7508626516835</v>
      </c>
      <c r="K28" s="10" t="s">
        <v>159</v>
      </c>
      <c r="L28" s="18">
        <v>45.681784674694597</v>
      </c>
      <c r="M28" s="10" t="s">
        <v>159</v>
      </c>
      <c r="N28" s="18">
        <v>42.632894472825903</v>
      </c>
      <c r="O28" s="10" t="s">
        <v>159</v>
      </c>
      <c r="P28" s="18">
        <v>31.2600415911337</v>
      </c>
      <c r="Q28" s="10" t="s">
        <v>186</v>
      </c>
      <c r="R28" s="18">
        <v>36.4668331971356</v>
      </c>
      <c r="S28" s="10" t="s">
        <v>159</v>
      </c>
    </row>
    <row r="29" spans="1:19" x14ac:dyDescent="0.2">
      <c r="A29" s="12" t="s">
        <v>198</v>
      </c>
      <c r="B29" s="18">
        <v>8.0912825304750395</v>
      </c>
      <c r="C29" s="10" t="s">
        <v>159</v>
      </c>
      <c r="D29" s="18">
        <v>41.321218218004297</v>
      </c>
      <c r="E29" s="10" t="s">
        <v>159</v>
      </c>
      <c r="F29" s="18">
        <v>107.761295509856</v>
      </c>
      <c r="G29" s="10" t="s">
        <v>225</v>
      </c>
      <c r="H29" s="18">
        <v>25.892442861598099</v>
      </c>
      <c r="I29" s="10" t="s">
        <v>159</v>
      </c>
      <c r="J29" s="18">
        <v>12.1871036403132</v>
      </c>
      <c r="K29" s="10" t="s">
        <v>159</v>
      </c>
      <c r="L29" s="18">
        <v>42.736406577320999</v>
      </c>
      <c r="M29" s="10" t="s">
        <v>159</v>
      </c>
      <c r="N29" s="18">
        <v>43.604488609617398</v>
      </c>
      <c r="O29" s="10" t="s">
        <v>159</v>
      </c>
      <c r="P29" s="18">
        <v>30.408754656672599</v>
      </c>
      <c r="Q29" s="10" t="s">
        <v>159</v>
      </c>
      <c r="R29" s="18">
        <v>35.737166845893199</v>
      </c>
      <c r="S29" s="10" t="s">
        <v>159</v>
      </c>
    </row>
    <row r="30" spans="1:19" x14ac:dyDescent="0.2">
      <c r="A30" s="12" t="s">
        <v>199</v>
      </c>
      <c r="B30" s="18">
        <v>8.4383340620450191</v>
      </c>
      <c r="C30" s="10" t="s">
        <v>159</v>
      </c>
      <c r="D30" s="18">
        <v>39.0754067797834</v>
      </c>
      <c r="E30" s="10" t="s">
        <v>159</v>
      </c>
      <c r="F30" s="18">
        <v>104.126064625887</v>
      </c>
      <c r="G30" s="10" t="s">
        <v>225</v>
      </c>
      <c r="H30" s="18">
        <v>28.395857595748399</v>
      </c>
      <c r="I30" s="10" t="s">
        <v>159</v>
      </c>
      <c r="J30" s="18">
        <v>10.9230203913159</v>
      </c>
      <c r="K30" s="10" t="s">
        <v>159</v>
      </c>
      <c r="L30" s="18">
        <v>40.860590230265302</v>
      </c>
      <c r="M30" s="10" t="s">
        <v>197</v>
      </c>
      <c r="N30" s="18">
        <v>45.042236717604801</v>
      </c>
      <c r="O30" s="10" t="s">
        <v>159</v>
      </c>
      <c r="P30" s="18">
        <v>29.174131562619898</v>
      </c>
      <c r="Q30" s="10" t="s">
        <v>159</v>
      </c>
      <c r="R30" s="18">
        <v>35.590308831067503</v>
      </c>
      <c r="S30" s="10" t="s">
        <v>159</v>
      </c>
    </row>
    <row r="31" spans="1:19" x14ac:dyDescent="0.2">
      <c r="A31" s="12" t="s">
        <v>200</v>
      </c>
      <c r="B31" s="18">
        <v>5.7740566552391499</v>
      </c>
      <c r="C31" s="10" t="s">
        <v>159</v>
      </c>
      <c r="D31" s="18">
        <v>26.807256270390301</v>
      </c>
      <c r="E31" s="10" t="s">
        <v>159</v>
      </c>
      <c r="F31" s="18">
        <v>41.577118632698799</v>
      </c>
      <c r="G31" s="10" t="s">
        <v>226</v>
      </c>
      <c r="H31" s="18">
        <v>21.293356856990801</v>
      </c>
      <c r="I31" s="10" t="s">
        <v>159</v>
      </c>
      <c r="J31" s="18">
        <v>8.2546162967382202</v>
      </c>
      <c r="K31" s="10" t="s">
        <v>159</v>
      </c>
      <c r="L31" s="18">
        <v>32.137097664318802</v>
      </c>
      <c r="M31" s="10" t="s">
        <v>159</v>
      </c>
      <c r="N31" s="18">
        <v>28.981297983481099</v>
      </c>
      <c r="O31" s="10" t="s">
        <v>159</v>
      </c>
      <c r="P31" s="18">
        <v>19.146169116143302</v>
      </c>
      <c r="Q31" s="10" t="s">
        <v>159</v>
      </c>
      <c r="R31" s="18">
        <v>24.039709323110401</v>
      </c>
      <c r="S31" s="10" t="s">
        <v>159</v>
      </c>
    </row>
    <row r="32" spans="1:19" x14ac:dyDescent="0.2">
      <c r="A32" s="15" t="s">
        <v>201</v>
      </c>
      <c r="B32" s="19">
        <v>8.5930930188185908</v>
      </c>
      <c r="C32" s="14" t="s">
        <v>159</v>
      </c>
      <c r="D32" s="19">
        <v>21.063455298106501</v>
      </c>
      <c r="E32" s="14" t="s">
        <v>159</v>
      </c>
      <c r="F32" s="19">
        <v>56.406512023493399</v>
      </c>
      <c r="G32" s="14" t="s">
        <v>159</v>
      </c>
      <c r="H32" s="19">
        <v>28.811285721599798</v>
      </c>
      <c r="I32" s="14" t="s">
        <v>159</v>
      </c>
      <c r="J32" s="19">
        <v>11.0200987112023</v>
      </c>
      <c r="K32" s="14" t="s">
        <v>159</v>
      </c>
      <c r="L32" s="19">
        <v>40.990752674346602</v>
      </c>
      <c r="M32" s="14" t="s">
        <v>159</v>
      </c>
      <c r="N32" s="19">
        <v>13.997021933948499</v>
      </c>
      <c r="O32" s="14" t="s">
        <v>159</v>
      </c>
      <c r="P32" s="19">
        <v>25.9083845063378</v>
      </c>
      <c r="Q32" s="14" t="s">
        <v>159</v>
      </c>
      <c r="R32" s="19">
        <v>21.145025994285302</v>
      </c>
      <c r="S32" s="14" t="s">
        <v>159</v>
      </c>
    </row>
    <row r="34" spans="1:2" x14ac:dyDescent="0.2">
      <c r="A34" s="16" t="s">
        <v>202</v>
      </c>
      <c r="B34" s="16" t="s">
        <v>227</v>
      </c>
    </row>
    <row r="36" spans="1:2" x14ac:dyDescent="0.2">
      <c r="B36" s="16" t="s">
        <v>228</v>
      </c>
    </row>
    <row r="37" spans="1:2" x14ac:dyDescent="0.2">
      <c r="B37" s="16" t="s">
        <v>229</v>
      </c>
    </row>
    <row r="38" spans="1:2" x14ac:dyDescent="0.2">
      <c r="B38" s="16" t="s">
        <v>230</v>
      </c>
    </row>
    <row r="39" spans="1:2" x14ac:dyDescent="0.2">
      <c r="B39" s="16" t="s">
        <v>231</v>
      </c>
    </row>
    <row r="40" spans="1:2" x14ac:dyDescent="0.2">
      <c r="B40" s="16" t="s">
        <v>232</v>
      </c>
    </row>
    <row r="44" spans="1:2" x14ac:dyDescent="0.2">
      <c r="A44" s="17" t="str">
        <f>HYPERLINK("#'CASINO 12'!A2", "&lt;&lt;&lt; Previous table")</f>
        <v>&lt;&lt;&lt; Previous table</v>
      </c>
    </row>
    <row r="45" spans="1:2" x14ac:dyDescent="0.2">
      <c r="A45" s="17" t="str">
        <f>HYPERLINK("#'CASINO 14'!A2", "&gt;&gt;&gt; Next table")</f>
        <v>&gt;&gt;&gt; Next table</v>
      </c>
    </row>
  </sheetData>
  <mergeCells count="12">
    <mergeCell ref="A2:S2"/>
    <mergeCell ref="A3:S3"/>
    <mergeCell ref="A6:S6"/>
    <mergeCell ref="B5:C5"/>
    <mergeCell ref="D5:E5"/>
    <mergeCell ref="F5:G5"/>
    <mergeCell ref="H5:I5"/>
    <mergeCell ref="J5:K5"/>
    <mergeCell ref="L5:M5"/>
    <mergeCell ref="N5:O5"/>
    <mergeCell ref="P5:Q5"/>
    <mergeCell ref="R5:S5"/>
  </mergeCells>
  <pageMargins left="0.7" right="0.7" top="0.75" bottom="0.75" header="0.3" footer="0.3"/>
  <pageSetup paperSize="9" orientation="portrait" horizontalDpi="300" verticalDpi="30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S45"/>
  <sheetViews>
    <sheetView workbookViewId="0"/>
  </sheetViews>
  <sheetFormatPr defaultColWidth="11.42578125" defaultRowHeight="12.75" x14ac:dyDescent="0.2"/>
  <cols>
    <col min="1" max="2" width="12.7109375" customWidth="1"/>
    <col min="3" max="3" width="4.42578125" customWidth="1"/>
    <col min="4" max="4" width="12.7109375" customWidth="1"/>
    <col min="5" max="5" width="4.42578125" customWidth="1"/>
    <col min="6" max="6" width="12.7109375" customWidth="1"/>
    <col min="7" max="7" width="4.42578125" customWidth="1"/>
    <col min="8" max="8" width="12.7109375" customWidth="1"/>
    <col min="9" max="9" width="4.42578125" customWidth="1"/>
    <col min="10" max="10" width="12.7109375" customWidth="1"/>
    <col min="11" max="11" width="4.42578125" customWidth="1"/>
    <col min="12" max="12" width="12.7109375" customWidth="1"/>
    <col min="13" max="13" width="4.42578125" customWidth="1"/>
    <col min="14" max="14" width="12.7109375" customWidth="1"/>
    <col min="15" max="15" width="4.42578125" customWidth="1"/>
    <col min="16" max="16" width="12.7109375" customWidth="1"/>
    <col min="17" max="17" width="4.42578125" customWidth="1"/>
    <col min="18" max="18" width="12.7109375" customWidth="1"/>
    <col min="19" max="19" width="4.42578125" customWidth="1"/>
  </cols>
  <sheetData>
    <row r="1" spans="1:19" x14ac:dyDescent="0.2">
      <c r="A1" s="8" t="str">
        <f>HYPERLINK("#'INDEX'!B19", "Link to index")</f>
        <v>Link to index</v>
      </c>
    </row>
    <row r="2" spans="1:19" ht="15.75" customHeight="1" x14ac:dyDescent="0.2">
      <c r="A2" s="25" t="s">
        <v>235</v>
      </c>
      <c r="B2" s="24"/>
      <c r="C2" s="24"/>
      <c r="D2" s="24"/>
      <c r="E2" s="24"/>
      <c r="F2" s="24"/>
      <c r="G2" s="24"/>
      <c r="H2" s="24"/>
      <c r="I2" s="24"/>
      <c r="J2" s="24"/>
      <c r="K2" s="24"/>
      <c r="L2" s="24"/>
      <c r="M2" s="24"/>
      <c r="N2" s="24"/>
      <c r="O2" s="24"/>
      <c r="P2" s="24"/>
      <c r="Q2" s="24"/>
      <c r="R2" s="24"/>
      <c r="S2" s="24"/>
    </row>
    <row r="3" spans="1:19" ht="15.75" customHeight="1" x14ac:dyDescent="0.2">
      <c r="A3" s="25" t="s">
        <v>37</v>
      </c>
      <c r="B3" s="24"/>
      <c r="C3" s="24"/>
      <c r="D3" s="24"/>
      <c r="E3" s="24"/>
      <c r="F3" s="24"/>
      <c r="G3" s="24"/>
      <c r="H3" s="24"/>
      <c r="I3" s="24"/>
      <c r="J3" s="24"/>
      <c r="K3" s="24"/>
      <c r="L3" s="24"/>
      <c r="M3" s="24"/>
      <c r="N3" s="24"/>
      <c r="O3" s="24"/>
      <c r="P3" s="24"/>
      <c r="Q3" s="24"/>
      <c r="R3" s="24"/>
      <c r="S3" s="24"/>
    </row>
    <row r="4" spans="1:19" ht="15.75" customHeight="1" x14ac:dyDescent="0.2"/>
    <row r="5" spans="1:19" ht="55.5" customHeight="1" x14ac:dyDescent="0.2">
      <c r="A5" s="11" t="s">
        <v>159</v>
      </c>
      <c r="B5" s="27" t="s">
        <v>160</v>
      </c>
      <c r="C5" s="27" t="s">
        <v>159</v>
      </c>
      <c r="D5" s="27" t="s">
        <v>161</v>
      </c>
      <c r="E5" s="27" t="s">
        <v>159</v>
      </c>
      <c r="F5" s="27" t="s">
        <v>162</v>
      </c>
      <c r="G5" s="27" t="s">
        <v>159</v>
      </c>
      <c r="H5" s="27" t="s">
        <v>163</v>
      </c>
      <c r="I5" s="27" t="s">
        <v>159</v>
      </c>
      <c r="J5" s="27" t="s">
        <v>164</v>
      </c>
      <c r="K5" s="27" t="s">
        <v>159</v>
      </c>
      <c r="L5" s="27" t="s">
        <v>165</v>
      </c>
      <c r="M5" s="27" t="s">
        <v>159</v>
      </c>
      <c r="N5" s="27" t="s">
        <v>166</v>
      </c>
      <c r="O5" s="27" t="s">
        <v>159</v>
      </c>
      <c r="P5" s="27" t="s">
        <v>167</v>
      </c>
      <c r="Q5" s="27" t="s">
        <v>159</v>
      </c>
      <c r="R5" s="27" t="s">
        <v>168</v>
      </c>
      <c r="S5" s="27" t="s">
        <v>159</v>
      </c>
    </row>
    <row r="6" spans="1:19" x14ac:dyDescent="0.2">
      <c r="A6" s="26" t="s">
        <v>212</v>
      </c>
      <c r="B6" s="26"/>
      <c r="C6" s="26"/>
      <c r="D6" s="26"/>
      <c r="E6" s="26"/>
      <c r="F6" s="26"/>
      <c r="G6" s="26"/>
      <c r="H6" s="26"/>
      <c r="I6" s="26"/>
      <c r="J6" s="26"/>
      <c r="K6" s="26"/>
      <c r="L6" s="26"/>
      <c r="M6" s="26"/>
      <c r="N6" s="26"/>
      <c r="O6" s="26"/>
      <c r="P6" s="26"/>
      <c r="Q6" s="26"/>
      <c r="R6" s="26"/>
      <c r="S6" s="26"/>
    </row>
    <row r="7" spans="1:19" x14ac:dyDescent="0.2">
      <c r="A7" s="12" t="s">
        <v>170</v>
      </c>
      <c r="B7" s="18">
        <v>59.176110977423001</v>
      </c>
      <c r="C7" s="10" t="s">
        <v>159</v>
      </c>
      <c r="D7" s="18">
        <v>24.063191308461899</v>
      </c>
      <c r="E7" s="10" t="s">
        <v>159</v>
      </c>
      <c r="F7" s="18">
        <v>46.885592867704801</v>
      </c>
      <c r="G7" s="10" t="s">
        <v>159</v>
      </c>
      <c r="H7" s="18">
        <v>52.834946502774699</v>
      </c>
      <c r="I7" s="10" t="s">
        <v>159</v>
      </c>
      <c r="J7" s="18">
        <v>28.6734998168087</v>
      </c>
      <c r="K7" s="10" t="s">
        <v>159</v>
      </c>
      <c r="L7" s="18">
        <v>85.733588087872803</v>
      </c>
      <c r="M7" s="10" t="s">
        <v>159</v>
      </c>
      <c r="N7" s="18">
        <v>57.913300644598202</v>
      </c>
      <c r="O7" s="10" t="s">
        <v>159</v>
      </c>
      <c r="P7" s="18">
        <v>89.207145494342399</v>
      </c>
      <c r="Q7" s="10" t="s">
        <v>159</v>
      </c>
      <c r="R7" s="18">
        <v>46.686398123254598</v>
      </c>
      <c r="S7" s="10" t="s">
        <v>159</v>
      </c>
    </row>
    <row r="8" spans="1:19" x14ac:dyDescent="0.2">
      <c r="A8" s="12" t="s">
        <v>171</v>
      </c>
      <c r="B8" s="18">
        <v>27.373346161981001</v>
      </c>
      <c r="C8" s="10" t="s">
        <v>159</v>
      </c>
      <c r="D8" s="18">
        <v>29.644243083014899</v>
      </c>
      <c r="E8" s="10" t="s">
        <v>159</v>
      </c>
      <c r="F8" s="18">
        <v>31.696738259125802</v>
      </c>
      <c r="G8" s="10" t="s">
        <v>159</v>
      </c>
      <c r="H8" s="18">
        <v>54.463040408127</v>
      </c>
      <c r="I8" s="10" t="s">
        <v>159</v>
      </c>
      <c r="J8" s="18">
        <v>29.4948019068608</v>
      </c>
      <c r="K8" s="10" t="s">
        <v>159</v>
      </c>
      <c r="L8" s="18">
        <v>135.904678444533</v>
      </c>
      <c r="M8" s="10" t="s">
        <v>159</v>
      </c>
      <c r="N8" s="18">
        <v>65.6422948629139</v>
      </c>
      <c r="O8" s="10" t="s">
        <v>159</v>
      </c>
      <c r="P8" s="18">
        <v>75.312881461623107</v>
      </c>
      <c r="Q8" s="10" t="s">
        <v>159</v>
      </c>
      <c r="R8" s="18">
        <v>50.189097680381799</v>
      </c>
      <c r="S8" s="10" t="s">
        <v>159</v>
      </c>
    </row>
    <row r="9" spans="1:19" x14ac:dyDescent="0.2">
      <c r="A9" s="12" t="s">
        <v>172</v>
      </c>
      <c r="B9" s="18">
        <v>26.356188755432701</v>
      </c>
      <c r="C9" s="10" t="s">
        <v>159</v>
      </c>
      <c r="D9" s="18">
        <v>37.842429625086901</v>
      </c>
      <c r="E9" s="10" t="s">
        <v>159</v>
      </c>
      <c r="F9" s="18">
        <v>31.332807567401399</v>
      </c>
      <c r="G9" s="10" t="s">
        <v>159</v>
      </c>
      <c r="H9" s="18">
        <v>56.476958063465901</v>
      </c>
      <c r="I9" s="10" t="s">
        <v>159</v>
      </c>
      <c r="J9" s="18">
        <v>31.735210477347099</v>
      </c>
      <c r="K9" s="10" t="s">
        <v>159</v>
      </c>
      <c r="L9" s="18">
        <v>118.62073285868</v>
      </c>
      <c r="M9" s="10" t="s">
        <v>159</v>
      </c>
      <c r="N9" s="18">
        <v>88.511828017702399</v>
      </c>
      <c r="O9" s="10" t="s">
        <v>159</v>
      </c>
      <c r="P9" s="18">
        <v>70.633784908212505</v>
      </c>
      <c r="Q9" s="10" t="s">
        <v>159</v>
      </c>
      <c r="R9" s="18">
        <v>58.332000024278798</v>
      </c>
      <c r="S9" s="10" t="s">
        <v>159</v>
      </c>
    </row>
    <row r="10" spans="1:19" x14ac:dyDescent="0.2">
      <c r="A10" s="12" t="s">
        <v>173</v>
      </c>
      <c r="B10" s="18">
        <v>24.291392690878499</v>
      </c>
      <c r="C10" s="10" t="s">
        <v>159</v>
      </c>
      <c r="D10" s="18">
        <v>39.201530877562</v>
      </c>
      <c r="E10" s="10" t="s">
        <v>159</v>
      </c>
      <c r="F10" s="18">
        <v>37.056677268767999</v>
      </c>
      <c r="G10" s="10" t="s">
        <v>159</v>
      </c>
      <c r="H10" s="18">
        <v>56.903178826322197</v>
      </c>
      <c r="I10" s="10" t="s">
        <v>159</v>
      </c>
      <c r="J10" s="18">
        <v>31.839813686605101</v>
      </c>
      <c r="K10" s="10" t="s">
        <v>159</v>
      </c>
      <c r="L10" s="18">
        <v>115.50025081303799</v>
      </c>
      <c r="M10" s="10" t="s">
        <v>159</v>
      </c>
      <c r="N10" s="18">
        <v>77.001157080241995</v>
      </c>
      <c r="O10" s="10" t="s">
        <v>159</v>
      </c>
      <c r="P10" s="18">
        <v>54.611613495117702</v>
      </c>
      <c r="Q10" s="10" t="s">
        <v>159</v>
      </c>
      <c r="R10" s="18">
        <v>54.383514182092597</v>
      </c>
      <c r="S10" s="10" t="s">
        <v>159</v>
      </c>
    </row>
    <row r="11" spans="1:19" x14ac:dyDescent="0.2">
      <c r="A11" s="12" t="s">
        <v>174</v>
      </c>
      <c r="B11" s="18">
        <v>25.848823723930899</v>
      </c>
      <c r="C11" s="10" t="s">
        <v>159</v>
      </c>
      <c r="D11" s="18">
        <v>40.329815759080802</v>
      </c>
      <c r="E11" s="10" t="s">
        <v>159</v>
      </c>
      <c r="F11" s="18">
        <v>54.285491400420199</v>
      </c>
      <c r="G11" s="10" t="s">
        <v>159</v>
      </c>
      <c r="H11" s="18">
        <v>59.583163862069703</v>
      </c>
      <c r="I11" s="10" t="s">
        <v>159</v>
      </c>
      <c r="J11" s="18">
        <v>29.538379509377599</v>
      </c>
      <c r="K11" s="10" t="s">
        <v>159</v>
      </c>
      <c r="L11" s="18">
        <v>111.700303301215</v>
      </c>
      <c r="M11" s="10" t="s">
        <v>159</v>
      </c>
      <c r="N11" s="18">
        <v>74.150653973743403</v>
      </c>
      <c r="O11" s="10" t="s">
        <v>159</v>
      </c>
      <c r="P11" s="18">
        <v>52.984335644406002</v>
      </c>
      <c r="Q11" s="10" t="s">
        <v>159</v>
      </c>
      <c r="R11" s="18">
        <v>54.291761198165098</v>
      </c>
      <c r="S11" s="10" t="s">
        <v>159</v>
      </c>
    </row>
    <row r="12" spans="1:19" x14ac:dyDescent="0.2">
      <c r="A12" s="12" t="s">
        <v>175</v>
      </c>
      <c r="B12" s="18">
        <v>24.529178714295401</v>
      </c>
      <c r="C12" s="10" t="s">
        <v>159</v>
      </c>
      <c r="D12" s="18">
        <v>23.040708987349099</v>
      </c>
      <c r="E12" s="10" t="s">
        <v>159</v>
      </c>
      <c r="F12" s="18">
        <v>9.3878867867817295</v>
      </c>
      <c r="G12" s="10" t="s">
        <v>159</v>
      </c>
      <c r="H12" s="18">
        <v>29.129504787014699</v>
      </c>
      <c r="I12" s="10" t="s">
        <v>159</v>
      </c>
      <c r="J12" s="18">
        <v>19.448847500086899</v>
      </c>
      <c r="K12" s="10" t="s">
        <v>159</v>
      </c>
      <c r="L12" s="18">
        <v>72.201451352783195</v>
      </c>
      <c r="M12" s="10" t="s">
        <v>159</v>
      </c>
      <c r="N12" s="18">
        <v>47.056960383522998</v>
      </c>
      <c r="O12" s="10" t="s">
        <v>159</v>
      </c>
      <c r="P12" s="18">
        <v>47.8482436393844</v>
      </c>
      <c r="Q12" s="10" t="s">
        <v>159</v>
      </c>
      <c r="R12" s="18">
        <v>33.372667327017403</v>
      </c>
      <c r="S12" s="10" t="s">
        <v>159</v>
      </c>
    </row>
    <row r="13" spans="1:19" x14ac:dyDescent="0.2">
      <c r="A13" s="12" t="s">
        <v>176</v>
      </c>
      <c r="B13" s="18">
        <v>11.4026990724402</v>
      </c>
      <c r="C13" s="10" t="s">
        <v>159</v>
      </c>
      <c r="D13" s="18">
        <v>21.616224884842801</v>
      </c>
      <c r="E13" s="10" t="s">
        <v>159</v>
      </c>
      <c r="F13" s="18">
        <v>9.0948456856153008</v>
      </c>
      <c r="G13" s="10" t="s">
        <v>159</v>
      </c>
      <c r="H13" s="18">
        <v>27.349582765115802</v>
      </c>
      <c r="I13" s="10" t="s">
        <v>159</v>
      </c>
      <c r="J13" s="18">
        <v>21.4389269901787</v>
      </c>
      <c r="K13" s="10" t="s">
        <v>159</v>
      </c>
      <c r="L13" s="18">
        <v>81.887578117356995</v>
      </c>
      <c r="M13" s="10" t="s">
        <v>159</v>
      </c>
      <c r="N13" s="18">
        <v>42.4917763149381</v>
      </c>
      <c r="O13" s="10" t="s">
        <v>159</v>
      </c>
      <c r="P13" s="18">
        <v>47.474628282618703</v>
      </c>
      <c r="Q13" s="10" t="s">
        <v>159</v>
      </c>
      <c r="R13" s="18">
        <v>31.559537768551898</v>
      </c>
      <c r="S13" s="10" t="s">
        <v>159</v>
      </c>
    </row>
    <row r="14" spans="1:19" x14ac:dyDescent="0.2">
      <c r="A14" s="12" t="s">
        <v>177</v>
      </c>
      <c r="B14" s="18">
        <v>12.5417016251414</v>
      </c>
      <c r="C14" s="10" t="s">
        <v>159</v>
      </c>
      <c r="D14" s="18">
        <v>20.8953902657626</v>
      </c>
      <c r="E14" s="10" t="s">
        <v>159</v>
      </c>
      <c r="F14" s="18">
        <v>6.8701229265894197</v>
      </c>
      <c r="G14" s="10" t="s">
        <v>159</v>
      </c>
      <c r="H14" s="18">
        <v>25.989534188745999</v>
      </c>
      <c r="I14" s="10" t="s">
        <v>159</v>
      </c>
      <c r="J14" s="18">
        <v>22.459291529349699</v>
      </c>
      <c r="K14" s="10" t="s">
        <v>159</v>
      </c>
      <c r="L14" s="18">
        <v>85.085214440119799</v>
      </c>
      <c r="M14" s="10" t="s">
        <v>159</v>
      </c>
      <c r="N14" s="18">
        <v>40.364017678267999</v>
      </c>
      <c r="O14" s="10" t="s">
        <v>159</v>
      </c>
      <c r="P14" s="18">
        <v>39.309767440482503</v>
      </c>
      <c r="Q14" s="10" t="s">
        <v>159</v>
      </c>
      <c r="R14" s="18">
        <v>29.897262319267298</v>
      </c>
      <c r="S14" s="10" t="s">
        <v>159</v>
      </c>
    </row>
    <row r="15" spans="1:19" x14ac:dyDescent="0.2">
      <c r="A15" s="12" t="s">
        <v>181</v>
      </c>
      <c r="B15" s="18">
        <v>12.290619674334501</v>
      </c>
      <c r="C15" s="10" t="s">
        <v>159</v>
      </c>
      <c r="D15" s="18">
        <v>20.468591130602601</v>
      </c>
      <c r="E15" s="10" t="s">
        <v>159</v>
      </c>
      <c r="F15" s="18">
        <v>22.031633572604999</v>
      </c>
      <c r="G15" s="10" t="s">
        <v>159</v>
      </c>
      <c r="H15" s="18">
        <v>25.813295889893901</v>
      </c>
      <c r="I15" s="10" t="s">
        <v>159</v>
      </c>
      <c r="J15" s="18">
        <v>21.294585287951499</v>
      </c>
      <c r="K15" s="10" t="s">
        <v>159</v>
      </c>
      <c r="L15" s="18">
        <v>88.595827439571707</v>
      </c>
      <c r="M15" s="10" t="s">
        <v>159</v>
      </c>
      <c r="N15" s="18">
        <v>38.776009987942103</v>
      </c>
      <c r="O15" s="10" t="s">
        <v>159</v>
      </c>
      <c r="P15" s="18">
        <v>45.181490550633299</v>
      </c>
      <c r="Q15" s="10" t="s">
        <v>159</v>
      </c>
      <c r="R15" s="18">
        <v>30.053001905788399</v>
      </c>
      <c r="S15" s="10" t="s">
        <v>159</v>
      </c>
    </row>
    <row r="16" spans="1:19" x14ac:dyDescent="0.2">
      <c r="A16" s="12" t="s">
        <v>182</v>
      </c>
      <c r="B16" s="18">
        <v>11.928247109645699</v>
      </c>
      <c r="C16" s="10" t="s">
        <v>159</v>
      </c>
      <c r="D16" s="18">
        <v>21.5339201610497</v>
      </c>
      <c r="E16" s="10" t="s">
        <v>159</v>
      </c>
      <c r="F16" s="18">
        <v>52.120475074707997</v>
      </c>
      <c r="G16" s="10" t="s">
        <v>159</v>
      </c>
      <c r="H16" s="18">
        <v>26.172770216602402</v>
      </c>
      <c r="I16" s="10" t="s">
        <v>159</v>
      </c>
      <c r="J16" s="18">
        <v>21.788927367241801</v>
      </c>
      <c r="K16" s="10" t="s">
        <v>159</v>
      </c>
      <c r="L16" s="18">
        <v>91.952003672081901</v>
      </c>
      <c r="M16" s="10" t="s">
        <v>159</v>
      </c>
      <c r="N16" s="18">
        <v>40.4886057942552</v>
      </c>
      <c r="O16" s="10" t="s">
        <v>159</v>
      </c>
      <c r="P16" s="18">
        <v>49.236830156543398</v>
      </c>
      <c r="Q16" s="10" t="s">
        <v>159</v>
      </c>
      <c r="R16" s="18">
        <v>31.720368618021599</v>
      </c>
      <c r="S16" s="10" t="s">
        <v>159</v>
      </c>
    </row>
    <row r="17" spans="1:19" x14ac:dyDescent="0.2">
      <c r="A17" s="12" t="s">
        <v>183</v>
      </c>
      <c r="B17" s="18">
        <v>10.419509919524099</v>
      </c>
      <c r="C17" s="10" t="s">
        <v>159</v>
      </c>
      <c r="D17" s="18">
        <v>21.912910961508299</v>
      </c>
      <c r="E17" s="10" t="s">
        <v>159</v>
      </c>
      <c r="F17" s="18">
        <v>86.087904044557902</v>
      </c>
      <c r="G17" s="10" t="s">
        <v>159</v>
      </c>
      <c r="H17" s="18">
        <v>24.801569322724699</v>
      </c>
      <c r="I17" s="10" t="s">
        <v>159</v>
      </c>
      <c r="J17" s="18">
        <v>24.343493556580398</v>
      </c>
      <c r="K17" s="10" t="s">
        <v>159</v>
      </c>
      <c r="L17" s="18">
        <v>82.356093159704102</v>
      </c>
      <c r="M17" s="10" t="s">
        <v>159</v>
      </c>
      <c r="N17" s="18">
        <v>40.9766971201933</v>
      </c>
      <c r="O17" s="10" t="s">
        <v>159</v>
      </c>
      <c r="P17" s="18">
        <v>53.533502229586702</v>
      </c>
      <c r="Q17" s="10" t="s">
        <v>159</v>
      </c>
      <c r="R17" s="18">
        <v>32.414457600971602</v>
      </c>
      <c r="S17" s="10" t="s">
        <v>159</v>
      </c>
    </row>
    <row r="18" spans="1:19" x14ac:dyDescent="0.2">
      <c r="A18" s="12" t="s">
        <v>184</v>
      </c>
      <c r="B18" s="18">
        <v>10.2427543225447</v>
      </c>
      <c r="C18" s="10" t="s">
        <v>159</v>
      </c>
      <c r="D18" s="18">
        <v>23.0816476497527</v>
      </c>
      <c r="E18" s="10" t="s">
        <v>159</v>
      </c>
      <c r="F18" s="18">
        <v>90.942553248899102</v>
      </c>
      <c r="G18" s="10" t="s">
        <v>159</v>
      </c>
      <c r="H18" s="18">
        <v>22.274375262952901</v>
      </c>
      <c r="I18" s="10" t="s">
        <v>159</v>
      </c>
      <c r="J18" s="18">
        <v>24.813637357960602</v>
      </c>
      <c r="K18" s="10" t="s">
        <v>159</v>
      </c>
      <c r="L18" s="18">
        <v>80.531614777702103</v>
      </c>
      <c r="M18" s="10" t="s">
        <v>159</v>
      </c>
      <c r="N18" s="18">
        <v>40.557034628768299</v>
      </c>
      <c r="O18" s="10" t="s">
        <v>159</v>
      </c>
      <c r="P18" s="18">
        <v>65.895036968825906</v>
      </c>
      <c r="Q18" s="10" t="s">
        <v>159</v>
      </c>
      <c r="R18" s="18">
        <v>33.498339990462597</v>
      </c>
      <c r="S18" s="10" t="s">
        <v>159</v>
      </c>
    </row>
    <row r="19" spans="1:19" x14ac:dyDescent="0.2">
      <c r="A19" s="12" t="s">
        <v>185</v>
      </c>
      <c r="B19" s="18">
        <v>9.4512243825193494</v>
      </c>
      <c r="C19" s="10" t="s">
        <v>159</v>
      </c>
      <c r="D19" s="18">
        <v>20.3792106969758</v>
      </c>
      <c r="E19" s="10" t="s">
        <v>159</v>
      </c>
      <c r="F19" s="18">
        <v>93.079054276163902</v>
      </c>
      <c r="G19" s="10" t="s">
        <v>159</v>
      </c>
      <c r="H19" s="18">
        <v>21.424513602839902</v>
      </c>
      <c r="I19" s="10" t="s">
        <v>159</v>
      </c>
      <c r="J19" s="18">
        <v>21.515131798218999</v>
      </c>
      <c r="K19" s="10" t="s">
        <v>159</v>
      </c>
      <c r="L19" s="18">
        <v>81.809080913631604</v>
      </c>
      <c r="M19" s="10" t="s">
        <v>159</v>
      </c>
      <c r="N19" s="18">
        <v>39.476225072423901</v>
      </c>
      <c r="O19" s="10" t="s">
        <v>159</v>
      </c>
      <c r="P19" s="18">
        <v>67.263984729491</v>
      </c>
      <c r="Q19" s="10" t="s">
        <v>159</v>
      </c>
      <c r="R19" s="18">
        <v>32.135735362900498</v>
      </c>
      <c r="S19" s="10" t="s">
        <v>159</v>
      </c>
    </row>
    <row r="20" spans="1:19" x14ac:dyDescent="0.2">
      <c r="A20" s="12" t="s">
        <v>187</v>
      </c>
      <c r="B20" s="18">
        <v>9.5527651021166395</v>
      </c>
      <c r="C20" s="10" t="s">
        <v>159</v>
      </c>
      <c r="D20" s="18">
        <v>21.985186044766401</v>
      </c>
      <c r="E20" s="10" t="s">
        <v>159</v>
      </c>
      <c r="F20" s="18">
        <v>91.490451854556099</v>
      </c>
      <c r="G20" s="10" t="s">
        <v>179</v>
      </c>
      <c r="H20" s="18">
        <v>21.552747488827499</v>
      </c>
      <c r="I20" s="10" t="s">
        <v>159</v>
      </c>
      <c r="J20" s="18">
        <v>21.647586284233199</v>
      </c>
      <c r="K20" s="10" t="s">
        <v>159</v>
      </c>
      <c r="L20" s="18">
        <v>81.757603038021898</v>
      </c>
      <c r="M20" s="10" t="s">
        <v>159</v>
      </c>
      <c r="N20" s="18">
        <v>42.0190345995698</v>
      </c>
      <c r="O20" s="10" t="s">
        <v>159</v>
      </c>
      <c r="P20" s="18">
        <v>68.418452647384598</v>
      </c>
      <c r="Q20" s="10" t="s">
        <v>159</v>
      </c>
      <c r="R20" s="18">
        <v>33.4857043207831</v>
      </c>
      <c r="S20" s="10" t="s">
        <v>159</v>
      </c>
    </row>
    <row r="21" spans="1:19" x14ac:dyDescent="0.2">
      <c r="A21" s="12" t="s">
        <v>188</v>
      </c>
      <c r="B21" s="18">
        <v>9.5918975025268196</v>
      </c>
      <c r="C21" s="10" t="s">
        <v>159</v>
      </c>
      <c r="D21" s="18">
        <v>20.708936282918302</v>
      </c>
      <c r="E21" s="10" t="s">
        <v>159</v>
      </c>
      <c r="F21" s="18">
        <v>83.817062605313197</v>
      </c>
      <c r="G21" s="10" t="s">
        <v>159</v>
      </c>
      <c r="H21" s="18">
        <v>32.529997922575198</v>
      </c>
      <c r="I21" s="10" t="s">
        <v>159</v>
      </c>
      <c r="J21" s="18">
        <v>21.1214314531735</v>
      </c>
      <c r="K21" s="10" t="s">
        <v>159</v>
      </c>
      <c r="L21" s="18">
        <v>75.023777587180106</v>
      </c>
      <c r="M21" s="10" t="s">
        <v>159</v>
      </c>
      <c r="N21" s="18">
        <v>44.015579074934898</v>
      </c>
      <c r="O21" s="10" t="s">
        <v>159</v>
      </c>
      <c r="P21" s="18">
        <v>66.008976784040996</v>
      </c>
      <c r="Q21" s="10" t="s">
        <v>159</v>
      </c>
      <c r="R21" s="18">
        <v>35.255318388643197</v>
      </c>
      <c r="S21" s="10" t="s">
        <v>159</v>
      </c>
    </row>
    <row r="22" spans="1:19" x14ac:dyDescent="0.2">
      <c r="A22" s="12" t="s">
        <v>189</v>
      </c>
      <c r="B22" s="18">
        <v>8.7904042618006706</v>
      </c>
      <c r="C22" s="10" t="s">
        <v>159</v>
      </c>
      <c r="D22" s="18">
        <v>26.257308450257199</v>
      </c>
      <c r="E22" s="10" t="s">
        <v>159</v>
      </c>
      <c r="F22" s="18">
        <v>74.904058558731094</v>
      </c>
      <c r="G22" s="10" t="s">
        <v>159</v>
      </c>
      <c r="H22" s="18">
        <v>29.257020019522201</v>
      </c>
      <c r="I22" s="10" t="s">
        <v>159</v>
      </c>
      <c r="J22" s="18">
        <v>20.055255780776601</v>
      </c>
      <c r="K22" s="10" t="s">
        <v>159</v>
      </c>
      <c r="L22" s="18">
        <v>72.922202213986296</v>
      </c>
      <c r="M22" s="10" t="s">
        <v>159</v>
      </c>
      <c r="N22" s="18">
        <v>46.535719253745299</v>
      </c>
      <c r="O22" s="10" t="s">
        <v>159</v>
      </c>
      <c r="P22" s="18">
        <v>60.482060238363601</v>
      </c>
      <c r="Q22" s="10" t="s">
        <v>159</v>
      </c>
      <c r="R22" s="18">
        <v>36.279923035671104</v>
      </c>
      <c r="S22" s="10" t="s">
        <v>159</v>
      </c>
    </row>
    <row r="23" spans="1:19" x14ac:dyDescent="0.2">
      <c r="A23" s="12" t="s">
        <v>190</v>
      </c>
      <c r="B23" s="18">
        <v>8.1711580493223792</v>
      </c>
      <c r="C23" s="10" t="s">
        <v>159</v>
      </c>
      <c r="D23" s="18">
        <v>27.917639951205</v>
      </c>
      <c r="E23" s="10" t="s">
        <v>159</v>
      </c>
      <c r="F23" s="18">
        <v>76.166984923448993</v>
      </c>
      <c r="G23" s="10" t="s">
        <v>159</v>
      </c>
      <c r="H23" s="18">
        <v>29.043347738018799</v>
      </c>
      <c r="I23" s="10" t="s">
        <v>159</v>
      </c>
      <c r="J23" s="18">
        <v>21.1702873973063</v>
      </c>
      <c r="K23" s="10" t="s">
        <v>159</v>
      </c>
      <c r="L23" s="18">
        <v>69.934678104211699</v>
      </c>
      <c r="M23" s="10" t="s">
        <v>159</v>
      </c>
      <c r="N23" s="18">
        <v>52.627796727868997</v>
      </c>
      <c r="O23" s="10" t="s">
        <v>159</v>
      </c>
      <c r="P23" s="18">
        <v>68.010636917323495</v>
      </c>
      <c r="Q23" s="10" t="s">
        <v>159</v>
      </c>
      <c r="R23" s="18">
        <v>39.158162334319499</v>
      </c>
      <c r="S23" s="10" t="s">
        <v>159</v>
      </c>
    </row>
    <row r="24" spans="1:19" x14ac:dyDescent="0.2">
      <c r="A24" s="12" t="s">
        <v>191</v>
      </c>
      <c r="B24" s="18">
        <v>7.2133375209166903</v>
      </c>
      <c r="C24" s="10" t="s">
        <v>159</v>
      </c>
      <c r="D24" s="18">
        <v>31.155266942001099</v>
      </c>
      <c r="E24" s="10" t="s">
        <v>159</v>
      </c>
      <c r="F24" s="18">
        <v>72.866279378737104</v>
      </c>
      <c r="G24" s="10" t="s">
        <v>159</v>
      </c>
      <c r="H24" s="18">
        <v>27.053725782100301</v>
      </c>
      <c r="I24" s="10" t="s">
        <v>159</v>
      </c>
      <c r="J24" s="18">
        <v>18.7072268485332</v>
      </c>
      <c r="K24" s="10" t="s">
        <v>159</v>
      </c>
      <c r="L24" s="18">
        <v>56.804992278345502</v>
      </c>
      <c r="M24" s="10" t="s">
        <v>159</v>
      </c>
      <c r="N24" s="18">
        <v>51.897989840103897</v>
      </c>
      <c r="O24" s="10" t="s">
        <v>159</v>
      </c>
      <c r="P24" s="18">
        <v>64.571425545459107</v>
      </c>
      <c r="Q24" s="10" t="s">
        <v>159</v>
      </c>
      <c r="R24" s="18">
        <v>38.786675355921403</v>
      </c>
      <c r="S24" s="10" t="s">
        <v>159</v>
      </c>
    </row>
    <row r="25" spans="1:19" x14ac:dyDescent="0.2">
      <c r="A25" s="12" t="s">
        <v>192</v>
      </c>
      <c r="B25" s="18">
        <v>7.0575394451944602</v>
      </c>
      <c r="C25" s="10" t="s">
        <v>159</v>
      </c>
      <c r="D25" s="18">
        <v>31.817179921339299</v>
      </c>
      <c r="E25" s="10" t="s">
        <v>159</v>
      </c>
      <c r="F25" s="18">
        <v>69.977771550727596</v>
      </c>
      <c r="G25" s="10" t="s">
        <v>159</v>
      </c>
      <c r="H25" s="18">
        <v>26.516382489693001</v>
      </c>
      <c r="I25" s="10" t="s">
        <v>159</v>
      </c>
      <c r="J25" s="18">
        <v>17.208792743598501</v>
      </c>
      <c r="K25" s="10" t="s">
        <v>159</v>
      </c>
      <c r="L25" s="18">
        <v>57.766012172952998</v>
      </c>
      <c r="M25" s="10" t="s">
        <v>159</v>
      </c>
      <c r="N25" s="18">
        <v>51.0522006730341</v>
      </c>
      <c r="O25" s="10" t="s">
        <v>159</v>
      </c>
      <c r="P25" s="18">
        <v>73.988164217663495</v>
      </c>
      <c r="Q25" s="10" t="s">
        <v>159</v>
      </c>
      <c r="R25" s="18">
        <v>39.597400820155201</v>
      </c>
      <c r="S25" s="10" t="s">
        <v>159</v>
      </c>
    </row>
    <row r="26" spans="1:19" x14ac:dyDescent="0.2">
      <c r="A26" s="12" t="s">
        <v>193</v>
      </c>
      <c r="B26" s="18">
        <v>6.61496569028703</v>
      </c>
      <c r="C26" s="10" t="s">
        <v>159</v>
      </c>
      <c r="D26" s="18">
        <v>41.485282816063503</v>
      </c>
      <c r="E26" s="10" t="s">
        <v>159</v>
      </c>
      <c r="F26" s="18">
        <v>67.052127478768298</v>
      </c>
      <c r="G26" s="10" t="s">
        <v>159</v>
      </c>
      <c r="H26" s="18">
        <v>29.656247924030499</v>
      </c>
      <c r="I26" s="10" t="s">
        <v>159</v>
      </c>
      <c r="J26" s="18">
        <v>16.593455976794001</v>
      </c>
      <c r="K26" s="10" t="s">
        <v>159</v>
      </c>
      <c r="L26" s="18">
        <v>56.970615314353203</v>
      </c>
      <c r="M26" s="10" t="s">
        <v>159</v>
      </c>
      <c r="N26" s="18">
        <v>48.587558631960299</v>
      </c>
      <c r="O26" s="10" t="s">
        <v>159</v>
      </c>
      <c r="P26" s="18">
        <v>62.283930905977599</v>
      </c>
      <c r="Q26" s="10" t="s">
        <v>159</v>
      </c>
      <c r="R26" s="18">
        <v>41.353832267167697</v>
      </c>
      <c r="S26" s="10" t="s">
        <v>159</v>
      </c>
    </row>
    <row r="27" spans="1:19" x14ac:dyDescent="0.2">
      <c r="A27" s="12" t="s">
        <v>195</v>
      </c>
      <c r="B27" s="18">
        <v>8.0253271782978892</v>
      </c>
      <c r="C27" s="10" t="s">
        <v>159</v>
      </c>
      <c r="D27" s="18">
        <v>43.196710150836303</v>
      </c>
      <c r="E27" s="10" t="s">
        <v>159</v>
      </c>
      <c r="F27" s="18">
        <v>132.12508815763599</v>
      </c>
      <c r="G27" s="10" t="s">
        <v>159</v>
      </c>
      <c r="H27" s="18">
        <v>29.510528621966301</v>
      </c>
      <c r="I27" s="10" t="s">
        <v>159</v>
      </c>
      <c r="J27" s="18">
        <v>14.9918659381756</v>
      </c>
      <c r="K27" s="10" t="s">
        <v>159</v>
      </c>
      <c r="L27" s="18">
        <v>53.8511486583294</v>
      </c>
      <c r="M27" s="10" t="s">
        <v>159</v>
      </c>
      <c r="N27" s="18">
        <v>49.824154202341902</v>
      </c>
      <c r="O27" s="10" t="s">
        <v>159</v>
      </c>
      <c r="P27" s="18">
        <v>35.870189377813197</v>
      </c>
      <c r="Q27" s="10" t="s">
        <v>159</v>
      </c>
      <c r="R27" s="18">
        <v>39.887450392061098</v>
      </c>
      <c r="S27" s="10" t="s">
        <v>159</v>
      </c>
    </row>
    <row r="28" spans="1:19" x14ac:dyDescent="0.2">
      <c r="A28" s="12" t="s">
        <v>196</v>
      </c>
      <c r="B28" s="18">
        <v>9.2191849216949802</v>
      </c>
      <c r="C28" s="10" t="s">
        <v>159</v>
      </c>
      <c r="D28" s="18">
        <v>45.174634862124201</v>
      </c>
      <c r="E28" s="10" t="s">
        <v>159</v>
      </c>
      <c r="F28" s="18">
        <v>121.813611480631</v>
      </c>
      <c r="G28" s="10" t="s">
        <v>159</v>
      </c>
      <c r="H28" s="18">
        <v>29.645352739139302</v>
      </c>
      <c r="I28" s="10" t="s">
        <v>159</v>
      </c>
      <c r="J28" s="18">
        <v>13.595520522439299</v>
      </c>
      <c r="K28" s="10" t="s">
        <v>159</v>
      </c>
      <c r="L28" s="18">
        <v>48.707892007954698</v>
      </c>
      <c r="M28" s="10" t="s">
        <v>159</v>
      </c>
      <c r="N28" s="18">
        <v>45.457033580372403</v>
      </c>
      <c r="O28" s="10" t="s">
        <v>159</v>
      </c>
      <c r="P28" s="18">
        <v>33.330806596716997</v>
      </c>
      <c r="Q28" s="10" t="s">
        <v>186</v>
      </c>
      <c r="R28" s="18">
        <v>38.882512710194497</v>
      </c>
      <c r="S28" s="10" t="s">
        <v>159</v>
      </c>
    </row>
    <row r="29" spans="1:19" x14ac:dyDescent="0.2">
      <c r="A29" s="12" t="s">
        <v>198</v>
      </c>
      <c r="B29" s="18">
        <v>8.4659456574427203</v>
      </c>
      <c r="C29" s="10" t="s">
        <v>159</v>
      </c>
      <c r="D29" s="18">
        <v>43.234578277965298</v>
      </c>
      <c r="E29" s="10" t="s">
        <v>159</v>
      </c>
      <c r="F29" s="18">
        <v>112.75113287985801</v>
      </c>
      <c r="G29" s="10" t="s">
        <v>225</v>
      </c>
      <c r="H29" s="18">
        <v>27.091380554209898</v>
      </c>
      <c r="I29" s="10" t="s">
        <v>159</v>
      </c>
      <c r="J29" s="18">
        <v>12.7514218854568</v>
      </c>
      <c r="K29" s="10" t="s">
        <v>159</v>
      </c>
      <c r="L29" s="18">
        <v>44.7152962852646</v>
      </c>
      <c r="M29" s="10" t="s">
        <v>159</v>
      </c>
      <c r="N29" s="18">
        <v>45.623574457970101</v>
      </c>
      <c r="O29" s="10" t="s">
        <v>159</v>
      </c>
      <c r="P29" s="18">
        <v>31.816818095806099</v>
      </c>
      <c r="Q29" s="10" t="s">
        <v>159</v>
      </c>
      <c r="R29" s="18">
        <v>37.391959967875799</v>
      </c>
      <c r="S29" s="10" t="s">
        <v>159</v>
      </c>
    </row>
    <row r="30" spans="1:19" x14ac:dyDescent="0.2">
      <c r="A30" s="12" t="s">
        <v>199</v>
      </c>
      <c r="B30" s="18">
        <v>8.6897831050857999</v>
      </c>
      <c r="C30" s="10" t="s">
        <v>159</v>
      </c>
      <c r="D30" s="18">
        <v>40.239792257883899</v>
      </c>
      <c r="E30" s="10" t="s">
        <v>159</v>
      </c>
      <c r="F30" s="18">
        <v>107.228857086255</v>
      </c>
      <c r="G30" s="10" t="s">
        <v>225</v>
      </c>
      <c r="H30" s="18">
        <v>29.242009355832099</v>
      </c>
      <c r="I30" s="10" t="s">
        <v>159</v>
      </c>
      <c r="J30" s="18">
        <v>11.248509167218399</v>
      </c>
      <c r="K30" s="10" t="s">
        <v>159</v>
      </c>
      <c r="L30" s="18">
        <v>42.078171358949803</v>
      </c>
      <c r="M30" s="10" t="s">
        <v>197</v>
      </c>
      <c r="N30" s="18">
        <v>46.384424314798999</v>
      </c>
      <c r="O30" s="10" t="s">
        <v>159</v>
      </c>
      <c r="P30" s="18">
        <v>30.043474659139701</v>
      </c>
      <c r="Q30" s="10" t="s">
        <v>159</v>
      </c>
      <c r="R30" s="18">
        <v>36.650843888259701</v>
      </c>
      <c r="S30" s="10" t="s">
        <v>159</v>
      </c>
    </row>
    <row r="31" spans="1:19" x14ac:dyDescent="0.2">
      <c r="A31" s="12" t="s">
        <v>200</v>
      </c>
      <c r="B31" s="18">
        <v>5.8638864044131296</v>
      </c>
      <c r="C31" s="10" t="s">
        <v>159</v>
      </c>
      <c r="D31" s="18">
        <v>27.224309522652199</v>
      </c>
      <c r="E31" s="10" t="s">
        <v>159</v>
      </c>
      <c r="F31" s="18">
        <v>42.2239536676068</v>
      </c>
      <c r="G31" s="10" t="s">
        <v>226</v>
      </c>
      <c r="H31" s="18">
        <v>21.624627750185098</v>
      </c>
      <c r="I31" s="10" t="s">
        <v>159</v>
      </c>
      <c r="J31" s="18">
        <v>8.3830372935759794</v>
      </c>
      <c r="K31" s="10" t="s">
        <v>159</v>
      </c>
      <c r="L31" s="18">
        <v>32.637069797385102</v>
      </c>
      <c r="M31" s="10" t="s">
        <v>159</v>
      </c>
      <c r="N31" s="18">
        <v>29.432173838021001</v>
      </c>
      <c r="O31" s="10" t="s">
        <v>159</v>
      </c>
      <c r="P31" s="18">
        <v>19.444035187094599</v>
      </c>
      <c r="Q31" s="10" t="s">
        <v>159</v>
      </c>
      <c r="R31" s="18">
        <v>24.413706529520098</v>
      </c>
      <c r="S31" s="10" t="s">
        <v>159</v>
      </c>
    </row>
    <row r="32" spans="1:19" x14ac:dyDescent="0.2">
      <c r="A32" s="15" t="s">
        <v>201</v>
      </c>
      <c r="B32" s="19">
        <v>8.5930930188185908</v>
      </c>
      <c r="C32" s="14" t="s">
        <v>159</v>
      </c>
      <c r="D32" s="19">
        <v>21.063455298106501</v>
      </c>
      <c r="E32" s="14" t="s">
        <v>159</v>
      </c>
      <c r="F32" s="19">
        <v>56.406512023493399</v>
      </c>
      <c r="G32" s="14" t="s">
        <v>159</v>
      </c>
      <c r="H32" s="19">
        <v>28.811285721599798</v>
      </c>
      <c r="I32" s="14" t="s">
        <v>159</v>
      </c>
      <c r="J32" s="19">
        <v>11.0200987112023</v>
      </c>
      <c r="K32" s="14" t="s">
        <v>159</v>
      </c>
      <c r="L32" s="19">
        <v>40.990752674346602</v>
      </c>
      <c r="M32" s="14" t="s">
        <v>159</v>
      </c>
      <c r="N32" s="19">
        <v>13.997021933948499</v>
      </c>
      <c r="O32" s="14" t="s">
        <v>159</v>
      </c>
      <c r="P32" s="19">
        <v>25.9083845063378</v>
      </c>
      <c r="Q32" s="14" t="s">
        <v>159</v>
      </c>
      <c r="R32" s="19">
        <v>21.145025994285302</v>
      </c>
      <c r="S32" s="14" t="s">
        <v>159</v>
      </c>
    </row>
    <row r="34" spans="1:2" x14ac:dyDescent="0.2">
      <c r="A34" s="16" t="s">
        <v>202</v>
      </c>
      <c r="B34" s="16" t="s">
        <v>227</v>
      </c>
    </row>
    <row r="36" spans="1:2" x14ac:dyDescent="0.2">
      <c r="B36" s="16" t="s">
        <v>228</v>
      </c>
    </row>
    <row r="37" spans="1:2" x14ac:dyDescent="0.2">
      <c r="B37" s="16" t="s">
        <v>229</v>
      </c>
    </row>
    <row r="38" spans="1:2" x14ac:dyDescent="0.2">
      <c r="B38" s="16" t="s">
        <v>230</v>
      </c>
    </row>
    <row r="39" spans="1:2" x14ac:dyDescent="0.2">
      <c r="B39" s="16" t="s">
        <v>231</v>
      </c>
    </row>
    <row r="40" spans="1:2" x14ac:dyDescent="0.2">
      <c r="B40" s="16" t="s">
        <v>232</v>
      </c>
    </row>
    <row r="44" spans="1:2" x14ac:dyDescent="0.2">
      <c r="A44" s="17" t="str">
        <f>HYPERLINK("#'CASINO 13'!A2", "&lt;&lt;&lt; Previous table")</f>
        <v>&lt;&lt;&lt; Previous table</v>
      </c>
    </row>
    <row r="45" spans="1:2" x14ac:dyDescent="0.2">
      <c r="A45" s="17" t="str">
        <f>HYPERLINK("#'CASINO 15'!A2", "&gt;&gt;&gt; Next table")</f>
        <v>&gt;&gt;&gt; Next table</v>
      </c>
    </row>
  </sheetData>
  <mergeCells count="12">
    <mergeCell ref="A2:S2"/>
    <mergeCell ref="A3:S3"/>
    <mergeCell ref="A6:S6"/>
    <mergeCell ref="B5:C5"/>
    <mergeCell ref="D5:E5"/>
    <mergeCell ref="F5:G5"/>
    <mergeCell ref="H5:I5"/>
    <mergeCell ref="J5:K5"/>
    <mergeCell ref="L5:M5"/>
    <mergeCell ref="N5:O5"/>
    <mergeCell ref="P5:Q5"/>
    <mergeCell ref="R5:S5"/>
  </mergeCells>
  <pageMargins left="0.7" right="0.7" top="0.75" bottom="0.75" header="0.3" footer="0.3"/>
  <pageSetup paperSize="9" orientation="portrait" horizontalDpi="300" verticalDpi="30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Q45"/>
  <sheetViews>
    <sheetView workbookViewId="0"/>
  </sheetViews>
  <sheetFormatPr defaultColWidth="11.42578125" defaultRowHeight="12.75" x14ac:dyDescent="0.2"/>
  <cols>
    <col min="1" max="2" width="12.7109375" customWidth="1"/>
    <col min="3" max="3" width="4.42578125" customWidth="1"/>
    <col min="4" max="4" width="12.7109375" customWidth="1"/>
    <col min="5" max="5" width="4.42578125" customWidth="1"/>
    <col min="6" max="6" width="12.7109375" customWidth="1"/>
    <col min="7" max="7" width="4.42578125" customWidth="1"/>
    <col min="8" max="8" width="12.7109375" customWidth="1"/>
    <col min="9" max="9" width="4.42578125" customWidth="1"/>
    <col min="10" max="10" width="12.7109375" customWidth="1"/>
    <col min="11" max="11" width="4.42578125" customWidth="1"/>
    <col min="12" max="12" width="12.7109375" customWidth="1"/>
    <col min="13" max="13" width="4.42578125" customWidth="1"/>
    <col min="14" max="14" width="12.7109375" customWidth="1"/>
    <col min="15" max="15" width="4.42578125" customWidth="1"/>
    <col min="16" max="16" width="12.7109375" customWidth="1"/>
    <col min="17" max="17" width="4.42578125" customWidth="1"/>
  </cols>
  <sheetData>
    <row r="1" spans="1:17" x14ac:dyDescent="0.2">
      <c r="A1" s="8" t="str">
        <f>HYPERLINK("#'INDEX'!B20", "Link to index")</f>
        <v>Link to index</v>
      </c>
    </row>
    <row r="2" spans="1:17" ht="15.75" customHeight="1" x14ac:dyDescent="0.2">
      <c r="A2" s="25" t="s">
        <v>236</v>
      </c>
      <c r="B2" s="24"/>
      <c r="C2" s="24"/>
      <c r="D2" s="24"/>
      <c r="E2" s="24"/>
      <c r="F2" s="24"/>
      <c r="G2" s="24"/>
      <c r="H2" s="24"/>
      <c r="I2" s="24"/>
      <c r="J2" s="24"/>
      <c r="K2" s="24"/>
      <c r="L2" s="24"/>
      <c r="M2" s="24"/>
      <c r="N2" s="24"/>
      <c r="O2" s="24"/>
      <c r="P2" s="24"/>
      <c r="Q2" s="24"/>
    </row>
    <row r="3" spans="1:17" ht="15.75" customHeight="1" x14ac:dyDescent="0.2">
      <c r="A3" s="25" t="s">
        <v>38</v>
      </c>
      <c r="B3" s="24"/>
      <c r="C3" s="24"/>
      <c r="D3" s="24"/>
      <c r="E3" s="24"/>
      <c r="F3" s="24"/>
      <c r="G3" s="24"/>
      <c r="H3" s="24"/>
      <c r="I3" s="24"/>
      <c r="J3" s="24"/>
      <c r="K3" s="24"/>
      <c r="L3" s="24"/>
      <c r="M3" s="24"/>
      <c r="N3" s="24"/>
      <c r="O3" s="24"/>
      <c r="P3" s="24"/>
      <c r="Q3" s="24"/>
    </row>
    <row r="4" spans="1:17" ht="15.75" customHeight="1" x14ac:dyDescent="0.2"/>
    <row r="5" spans="1:17" ht="55.5" customHeight="1" x14ac:dyDescent="0.2">
      <c r="A5" s="11" t="s">
        <v>159</v>
      </c>
      <c r="B5" s="27" t="s">
        <v>160</v>
      </c>
      <c r="C5" s="27" t="s">
        <v>159</v>
      </c>
      <c r="D5" s="27" t="s">
        <v>161</v>
      </c>
      <c r="E5" s="27" t="s">
        <v>159</v>
      </c>
      <c r="F5" s="27" t="s">
        <v>162</v>
      </c>
      <c r="G5" s="27" t="s">
        <v>159</v>
      </c>
      <c r="H5" s="27" t="s">
        <v>163</v>
      </c>
      <c r="I5" s="27" t="s">
        <v>159</v>
      </c>
      <c r="J5" s="27" t="s">
        <v>164</v>
      </c>
      <c r="K5" s="27" t="s">
        <v>159</v>
      </c>
      <c r="L5" s="27" t="s">
        <v>165</v>
      </c>
      <c r="M5" s="27" t="s">
        <v>159</v>
      </c>
      <c r="N5" s="27" t="s">
        <v>166</v>
      </c>
      <c r="O5" s="27" t="s">
        <v>159</v>
      </c>
      <c r="P5" s="27" t="s">
        <v>167</v>
      </c>
      <c r="Q5" s="27" t="s">
        <v>159</v>
      </c>
    </row>
    <row r="6" spans="1:17" x14ac:dyDescent="0.2">
      <c r="A6" s="26" t="s">
        <v>222</v>
      </c>
      <c r="B6" s="26"/>
      <c r="C6" s="26"/>
      <c r="D6" s="26"/>
      <c r="E6" s="26"/>
      <c r="F6" s="26"/>
      <c r="G6" s="26"/>
      <c r="H6" s="26"/>
      <c r="I6" s="26"/>
      <c r="J6" s="26"/>
      <c r="K6" s="26"/>
      <c r="L6" s="26"/>
      <c r="M6" s="26"/>
      <c r="N6" s="26"/>
      <c r="O6" s="26"/>
      <c r="P6" s="26"/>
      <c r="Q6" s="26"/>
    </row>
    <row r="7" spans="1:17" x14ac:dyDescent="0.2">
      <c r="A7" s="12" t="s">
        <v>170</v>
      </c>
      <c r="B7" s="18">
        <v>18.463658284533199</v>
      </c>
      <c r="C7" s="10" t="s">
        <v>159</v>
      </c>
      <c r="D7" s="18">
        <v>9.4198313676758207</v>
      </c>
      <c r="E7" s="10" t="s">
        <v>159</v>
      </c>
      <c r="F7" s="18">
        <v>16.213011905350001</v>
      </c>
      <c r="G7" s="10" t="s">
        <v>159</v>
      </c>
      <c r="H7" s="18">
        <v>21.9376935376457</v>
      </c>
      <c r="I7" s="10" t="s">
        <v>159</v>
      </c>
      <c r="J7" s="18">
        <v>11.9094488188976</v>
      </c>
      <c r="K7" s="10" t="s">
        <v>159</v>
      </c>
      <c r="L7" s="18">
        <v>32.188849438633497</v>
      </c>
      <c r="M7" s="10" t="s">
        <v>159</v>
      </c>
      <c r="N7" s="18">
        <v>20.541292836224098</v>
      </c>
      <c r="O7" s="10" t="s">
        <v>159</v>
      </c>
      <c r="P7" s="18">
        <v>28.100986489197499</v>
      </c>
      <c r="Q7" s="10" t="s">
        <v>159</v>
      </c>
    </row>
    <row r="8" spans="1:17" x14ac:dyDescent="0.2">
      <c r="A8" s="12" t="s">
        <v>171</v>
      </c>
      <c r="B8" s="18">
        <v>10.2277623000258</v>
      </c>
      <c r="C8" s="10" t="s">
        <v>159</v>
      </c>
      <c r="D8" s="18">
        <v>11.4159896522156</v>
      </c>
      <c r="E8" s="10" t="s">
        <v>159</v>
      </c>
      <c r="F8" s="18">
        <v>9.3514450401064106</v>
      </c>
      <c r="G8" s="10" t="s">
        <v>159</v>
      </c>
      <c r="H8" s="18">
        <v>22.127427265520399</v>
      </c>
      <c r="I8" s="10" t="s">
        <v>159</v>
      </c>
      <c r="J8" s="18">
        <v>10.660039761431401</v>
      </c>
      <c r="K8" s="10" t="s">
        <v>159</v>
      </c>
      <c r="L8" s="18">
        <v>44.678612934977401</v>
      </c>
      <c r="M8" s="10" t="s">
        <v>159</v>
      </c>
      <c r="N8" s="18">
        <v>24.262686115081401</v>
      </c>
      <c r="O8" s="10" t="s">
        <v>159</v>
      </c>
      <c r="P8" s="18">
        <v>27.447214083394702</v>
      </c>
      <c r="Q8" s="10" t="s">
        <v>159</v>
      </c>
    </row>
    <row r="9" spans="1:17" x14ac:dyDescent="0.2">
      <c r="A9" s="12" t="s">
        <v>172</v>
      </c>
      <c r="B9" s="18">
        <v>8.99812539054364</v>
      </c>
      <c r="C9" s="10" t="s">
        <v>159</v>
      </c>
      <c r="D9" s="18">
        <v>15.001699699966</v>
      </c>
      <c r="E9" s="10" t="s">
        <v>159</v>
      </c>
      <c r="F9" s="18">
        <v>8.3191850594227503</v>
      </c>
      <c r="G9" s="10" t="s">
        <v>159</v>
      </c>
      <c r="H9" s="18">
        <v>15.1397728980895</v>
      </c>
      <c r="I9" s="10" t="s">
        <v>159</v>
      </c>
      <c r="J9" s="18">
        <v>9.8973799764382893</v>
      </c>
      <c r="K9" s="10" t="s">
        <v>159</v>
      </c>
      <c r="L9" s="18">
        <v>37.561571599924697</v>
      </c>
      <c r="M9" s="10" t="s">
        <v>159</v>
      </c>
      <c r="N9" s="18">
        <v>29.608474294572002</v>
      </c>
      <c r="O9" s="10" t="s">
        <v>159</v>
      </c>
      <c r="P9" s="18">
        <v>24.817753842039501</v>
      </c>
      <c r="Q9" s="10" t="s">
        <v>159</v>
      </c>
    </row>
    <row r="10" spans="1:17" x14ac:dyDescent="0.2">
      <c r="A10" s="12" t="s">
        <v>173</v>
      </c>
      <c r="B10" s="18">
        <v>7.8904016667474197</v>
      </c>
      <c r="C10" s="10" t="s">
        <v>159</v>
      </c>
      <c r="D10" s="18">
        <v>7.46085648138527</v>
      </c>
      <c r="E10" s="10" t="s">
        <v>159</v>
      </c>
      <c r="F10" s="18">
        <v>9.1936361599282908</v>
      </c>
      <c r="G10" s="10" t="s">
        <v>159</v>
      </c>
      <c r="H10" s="18">
        <v>13.5097899585462</v>
      </c>
      <c r="I10" s="10" t="s">
        <v>159</v>
      </c>
      <c r="J10" s="18">
        <v>8.8134170485715106</v>
      </c>
      <c r="K10" s="10" t="s">
        <v>159</v>
      </c>
      <c r="L10" s="18">
        <v>34.680739669103502</v>
      </c>
      <c r="M10" s="10" t="s">
        <v>159</v>
      </c>
      <c r="N10" s="18">
        <v>26.560625378128901</v>
      </c>
      <c r="O10" s="10" t="s">
        <v>159</v>
      </c>
      <c r="P10" s="18">
        <v>20.5117407511975</v>
      </c>
      <c r="Q10" s="10" t="s">
        <v>159</v>
      </c>
    </row>
    <row r="11" spans="1:17" x14ac:dyDescent="0.2">
      <c r="A11" s="12" t="s">
        <v>174</v>
      </c>
      <c r="B11" s="18">
        <v>7.4221653315715601</v>
      </c>
      <c r="C11" s="10" t="s">
        <v>159</v>
      </c>
      <c r="D11" s="18">
        <v>7.4396860957511599</v>
      </c>
      <c r="E11" s="10" t="s">
        <v>159</v>
      </c>
      <c r="F11" s="18">
        <v>11.8148337320896</v>
      </c>
      <c r="G11" s="10" t="s">
        <v>159</v>
      </c>
      <c r="H11" s="18">
        <v>14.0446107396887</v>
      </c>
      <c r="I11" s="10" t="s">
        <v>159</v>
      </c>
      <c r="J11" s="18">
        <v>7.7747622325115797</v>
      </c>
      <c r="K11" s="10" t="s">
        <v>159</v>
      </c>
      <c r="L11" s="18">
        <v>31.508148156285898</v>
      </c>
      <c r="M11" s="10" t="s">
        <v>159</v>
      </c>
      <c r="N11" s="18">
        <v>26.423478580901602</v>
      </c>
      <c r="O11" s="10" t="s">
        <v>159</v>
      </c>
      <c r="P11" s="18">
        <v>20.6870841936224</v>
      </c>
      <c r="Q11" s="10" t="s">
        <v>159</v>
      </c>
    </row>
    <row r="12" spans="1:17" x14ac:dyDescent="0.2">
      <c r="A12" s="12" t="s">
        <v>175</v>
      </c>
      <c r="B12" s="18">
        <v>10.634360723992399</v>
      </c>
      <c r="C12" s="10" t="s">
        <v>159</v>
      </c>
      <c r="D12" s="18">
        <v>6.0832649037835997</v>
      </c>
      <c r="E12" s="10" t="s">
        <v>159</v>
      </c>
      <c r="F12" s="18">
        <v>2.6671870934166</v>
      </c>
      <c r="G12" s="10" t="s">
        <v>159</v>
      </c>
      <c r="H12" s="18">
        <v>9.2973233057802798</v>
      </c>
      <c r="I12" s="10" t="s">
        <v>159</v>
      </c>
      <c r="J12" s="18">
        <v>6.3610012695610196</v>
      </c>
      <c r="K12" s="10" t="s">
        <v>159</v>
      </c>
      <c r="L12" s="18">
        <v>24.603686125520301</v>
      </c>
      <c r="M12" s="10" t="s">
        <v>159</v>
      </c>
      <c r="N12" s="18">
        <v>22.286222641508299</v>
      </c>
      <c r="O12" s="10" t="s">
        <v>159</v>
      </c>
      <c r="P12" s="18">
        <v>19.2367185468085</v>
      </c>
      <c r="Q12" s="10" t="s">
        <v>159</v>
      </c>
    </row>
    <row r="13" spans="1:17" x14ac:dyDescent="0.2">
      <c r="A13" s="12" t="s">
        <v>176</v>
      </c>
      <c r="B13" s="18">
        <v>5.5151141270820503</v>
      </c>
      <c r="C13" s="10" t="s">
        <v>159</v>
      </c>
      <c r="D13" s="18">
        <v>5.7033560530792302</v>
      </c>
      <c r="E13" s="10" t="s">
        <v>159</v>
      </c>
      <c r="F13" s="18">
        <v>2.48865407302584</v>
      </c>
      <c r="G13" s="10" t="s">
        <v>159</v>
      </c>
      <c r="H13" s="18">
        <v>8.4168460758664896</v>
      </c>
      <c r="I13" s="10" t="s">
        <v>159</v>
      </c>
      <c r="J13" s="18">
        <v>6.9631263870661098</v>
      </c>
      <c r="K13" s="10" t="s">
        <v>159</v>
      </c>
      <c r="L13" s="18">
        <v>29.2639704381921</v>
      </c>
      <c r="M13" s="10" t="s">
        <v>159</v>
      </c>
      <c r="N13" s="18">
        <v>21.359077379641398</v>
      </c>
      <c r="O13" s="10" t="s">
        <v>159</v>
      </c>
      <c r="P13" s="18">
        <v>19.574934562294501</v>
      </c>
      <c r="Q13" s="10" t="s">
        <v>159</v>
      </c>
    </row>
    <row r="14" spans="1:17" x14ac:dyDescent="0.2">
      <c r="A14" s="12" t="s">
        <v>177</v>
      </c>
      <c r="B14" s="18">
        <v>4.2787871220161904</v>
      </c>
      <c r="C14" s="10" t="s">
        <v>159</v>
      </c>
      <c r="D14" s="18">
        <v>5.4799323141501501</v>
      </c>
      <c r="E14" s="10" t="s">
        <v>159</v>
      </c>
      <c r="F14" s="18">
        <v>1.8075327878040599</v>
      </c>
      <c r="G14" s="10" t="s">
        <v>159</v>
      </c>
      <c r="H14" s="18">
        <v>7.5596807541320796</v>
      </c>
      <c r="I14" s="10" t="s">
        <v>159</v>
      </c>
      <c r="J14" s="18">
        <v>6.4413007804831102</v>
      </c>
      <c r="K14" s="10" t="s">
        <v>159</v>
      </c>
      <c r="L14" s="18">
        <v>28.697368047471699</v>
      </c>
      <c r="M14" s="10" t="s">
        <v>159</v>
      </c>
      <c r="N14" s="18">
        <v>19.8144441358601</v>
      </c>
      <c r="O14" s="10" t="s">
        <v>159</v>
      </c>
      <c r="P14" s="18">
        <v>16.447887494906201</v>
      </c>
      <c r="Q14" s="10" t="s">
        <v>159</v>
      </c>
    </row>
    <row r="15" spans="1:17" x14ac:dyDescent="0.2">
      <c r="A15" s="12" t="s">
        <v>181</v>
      </c>
      <c r="B15" s="18">
        <v>3.71470232591223</v>
      </c>
      <c r="C15" s="10" t="s">
        <v>159</v>
      </c>
      <c r="D15" s="18">
        <v>5.3048032650988501</v>
      </c>
      <c r="E15" s="10" t="s">
        <v>159</v>
      </c>
      <c r="F15" s="18">
        <v>5.5462842242503196</v>
      </c>
      <c r="G15" s="10" t="s">
        <v>159</v>
      </c>
      <c r="H15" s="18">
        <v>6.9184749823678802</v>
      </c>
      <c r="I15" s="10" t="s">
        <v>159</v>
      </c>
      <c r="J15" s="18">
        <v>5.5304326372138801</v>
      </c>
      <c r="K15" s="10" t="s">
        <v>159</v>
      </c>
      <c r="L15" s="18">
        <v>28.6073101174747</v>
      </c>
      <c r="M15" s="10" t="s">
        <v>159</v>
      </c>
      <c r="N15" s="18">
        <v>19.206538779354201</v>
      </c>
      <c r="O15" s="10" t="s">
        <v>159</v>
      </c>
      <c r="P15" s="18">
        <v>18.2482425819091</v>
      </c>
      <c r="Q15" s="10" t="s">
        <v>159</v>
      </c>
    </row>
    <row r="16" spans="1:17" x14ac:dyDescent="0.2">
      <c r="A16" s="12" t="s">
        <v>182</v>
      </c>
      <c r="B16" s="18">
        <v>3.7464748509620498</v>
      </c>
      <c r="C16" s="10" t="s">
        <v>159</v>
      </c>
      <c r="D16" s="18">
        <v>5.2472111279438103</v>
      </c>
      <c r="E16" s="10" t="s">
        <v>159</v>
      </c>
      <c r="F16" s="18">
        <v>11.4643672108127</v>
      </c>
      <c r="G16" s="10" t="s">
        <v>159</v>
      </c>
      <c r="H16" s="18">
        <v>6.6355788138447602</v>
      </c>
      <c r="I16" s="10" t="s">
        <v>159</v>
      </c>
      <c r="J16" s="18">
        <v>5.5879304673778796</v>
      </c>
      <c r="K16" s="10" t="s">
        <v>159</v>
      </c>
      <c r="L16" s="18">
        <v>29.8653455284553</v>
      </c>
      <c r="M16" s="10" t="s">
        <v>159</v>
      </c>
      <c r="N16" s="18">
        <v>20.2854970712119</v>
      </c>
      <c r="O16" s="10" t="s">
        <v>159</v>
      </c>
      <c r="P16" s="18">
        <v>19.370500899820001</v>
      </c>
      <c r="Q16" s="10" t="s">
        <v>159</v>
      </c>
    </row>
    <row r="17" spans="1:17" x14ac:dyDescent="0.2">
      <c r="A17" s="12" t="s">
        <v>183</v>
      </c>
      <c r="B17" s="18">
        <v>3.6212329930368199</v>
      </c>
      <c r="C17" s="10" t="s">
        <v>159</v>
      </c>
      <c r="D17" s="18">
        <v>5.22395734931058</v>
      </c>
      <c r="E17" s="10" t="s">
        <v>159</v>
      </c>
      <c r="F17" s="18">
        <v>16.465854354810201</v>
      </c>
      <c r="G17" s="10" t="s">
        <v>159</v>
      </c>
      <c r="H17" s="18">
        <v>6.3237862008849399</v>
      </c>
      <c r="I17" s="10" t="s">
        <v>159</v>
      </c>
      <c r="J17" s="18">
        <v>6.5290876832570701</v>
      </c>
      <c r="K17" s="10" t="s">
        <v>159</v>
      </c>
      <c r="L17" s="18">
        <v>29.105874543644202</v>
      </c>
      <c r="M17" s="10" t="s">
        <v>159</v>
      </c>
      <c r="N17" s="18">
        <v>8.4136067068477605</v>
      </c>
      <c r="O17" s="10" t="s">
        <v>159</v>
      </c>
      <c r="P17" s="18">
        <v>20.875355527168299</v>
      </c>
      <c r="Q17" s="10" t="s">
        <v>159</v>
      </c>
    </row>
    <row r="18" spans="1:17" x14ac:dyDescent="0.2">
      <c r="A18" s="12" t="s">
        <v>184</v>
      </c>
      <c r="B18" s="18">
        <v>3.6472429347325801</v>
      </c>
      <c r="C18" s="10" t="s">
        <v>159</v>
      </c>
      <c r="D18" s="18">
        <v>5.3187307307043001</v>
      </c>
      <c r="E18" s="10" t="s">
        <v>159</v>
      </c>
      <c r="F18" s="18">
        <v>15.9828749269341</v>
      </c>
      <c r="G18" s="10" t="s">
        <v>159</v>
      </c>
      <c r="H18" s="18">
        <v>6.1732182187190503</v>
      </c>
      <c r="I18" s="10" t="s">
        <v>159</v>
      </c>
      <c r="J18" s="18">
        <v>6.4848819951692196</v>
      </c>
      <c r="K18" s="10" t="s">
        <v>159</v>
      </c>
      <c r="L18" s="18">
        <v>27.271281022076501</v>
      </c>
      <c r="M18" s="10" t="s">
        <v>159</v>
      </c>
      <c r="N18" s="18">
        <v>8.4494055843451505</v>
      </c>
      <c r="O18" s="10" t="s">
        <v>159</v>
      </c>
      <c r="P18" s="18">
        <v>23.605828705792799</v>
      </c>
      <c r="Q18" s="10" t="s">
        <v>159</v>
      </c>
    </row>
    <row r="19" spans="1:17" x14ac:dyDescent="0.2">
      <c r="A19" s="12" t="s">
        <v>185</v>
      </c>
      <c r="B19" s="18">
        <v>3.2460979547901001</v>
      </c>
      <c r="C19" s="10" t="s">
        <v>159</v>
      </c>
      <c r="D19" s="18">
        <v>5.3257540933722698</v>
      </c>
      <c r="E19" s="10" t="s">
        <v>159</v>
      </c>
      <c r="F19" s="18">
        <v>15.485049700402101</v>
      </c>
      <c r="G19" s="10" t="s">
        <v>159</v>
      </c>
      <c r="H19" s="18">
        <v>5.8534448473260703</v>
      </c>
      <c r="I19" s="10" t="s">
        <v>159</v>
      </c>
      <c r="J19" s="18">
        <v>6.2760935241533797</v>
      </c>
      <c r="K19" s="10" t="s">
        <v>159</v>
      </c>
      <c r="L19" s="18">
        <v>27.426698022497401</v>
      </c>
      <c r="M19" s="10" t="s">
        <v>159</v>
      </c>
      <c r="N19" s="18">
        <v>8.4268901868943598</v>
      </c>
      <c r="O19" s="10" t="s">
        <v>159</v>
      </c>
      <c r="P19" s="18">
        <v>26.122409494178498</v>
      </c>
      <c r="Q19" s="10" t="s">
        <v>159</v>
      </c>
    </row>
    <row r="20" spans="1:17" x14ac:dyDescent="0.2">
      <c r="A20" s="12" t="s">
        <v>187</v>
      </c>
      <c r="B20" s="18">
        <v>3.6573851388666201</v>
      </c>
      <c r="C20" s="10" t="s">
        <v>159</v>
      </c>
      <c r="D20" s="18">
        <v>5.5928123093461704</v>
      </c>
      <c r="E20" s="10" t="s">
        <v>159</v>
      </c>
      <c r="F20" s="18">
        <v>15.854054654880899</v>
      </c>
      <c r="G20" s="10" t="s">
        <v>179</v>
      </c>
      <c r="H20" s="18">
        <v>5.9267483491179496</v>
      </c>
      <c r="I20" s="10" t="s">
        <v>159</v>
      </c>
      <c r="J20" s="18">
        <v>6.6147872009941002</v>
      </c>
      <c r="K20" s="10" t="s">
        <v>159</v>
      </c>
      <c r="L20" s="18">
        <v>27.571603699988799</v>
      </c>
      <c r="M20" s="10" t="s">
        <v>159</v>
      </c>
      <c r="N20" s="18">
        <v>9.0634575269517406</v>
      </c>
      <c r="O20" s="10" t="s">
        <v>159</v>
      </c>
      <c r="P20" s="18">
        <v>25.399144259125801</v>
      </c>
      <c r="Q20" s="10" t="s">
        <v>159</v>
      </c>
    </row>
    <row r="21" spans="1:17" x14ac:dyDescent="0.2">
      <c r="A21" s="12" t="s">
        <v>188</v>
      </c>
      <c r="B21" s="18">
        <v>3.5753356539035299</v>
      </c>
      <c r="C21" s="10" t="s">
        <v>159</v>
      </c>
      <c r="D21" s="18">
        <v>6.4197530864197496</v>
      </c>
      <c r="E21" s="10" t="s">
        <v>159</v>
      </c>
      <c r="F21" s="18">
        <v>18.4596772402064</v>
      </c>
      <c r="G21" s="10" t="s">
        <v>159</v>
      </c>
      <c r="H21" s="18">
        <v>9.4175461396393008</v>
      </c>
      <c r="I21" s="10" t="s">
        <v>159</v>
      </c>
      <c r="J21" s="18">
        <v>6.9293700835456002</v>
      </c>
      <c r="K21" s="10" t="s">
        <v>159</v>
      </c>
      <c r="L21" s="18">
        <v>26.278561228132801</v>
      </c>
      <c r="M21" s="10" t="s">
        <v>159</v>
      </c>
      <c r="N21" s="18">
        <v>10.074391035748301</v>
      </c>
      <c r="O21" s="10" t="s">
        <v>159</v>
      </c>
      <c r="P21" s="18">
        <v>25.697386833737198</v>
      </c>
      <c r="Q21" s="10" t="s">
        <v>159</v>
      </c>
    </row>
    <row r="22" spans="1:17" x14ac:dyDescent="0.2">
      <c r="A22" s="12" t="s">
        <v>189</v>
      </c>
      <c r="B22" s="18">
        <v>3.9025579476408399</v>
      </c>
      <c r="C22" s="10" t="s">
        <v>159</v>
      </c>
      <c r="D22" s="18">
        <v>6.9219708227090102</v>
      </c>
      <c r="E22" s="10" t="s">
        <v>159</v>
      </c>
      <c r="F22" s="18">
        <v>20.938476935777999</v>
      </c>
      <c r="G22" s="10" t="s">
        <v>159</v>
      </c>
      <c r="H22" s="18">
        <v>8.6604994959155803</v>
      </c>
      <c r="I22" s="10" t="s">
        <v>159</v>
      </c>
      <c r="J22" s="18">
        <v>6.7804682885938004</v>
      </c>
      <c r="K22" s="10" t="s">
        <v>159</v>
      </c>
      <c r="L22" s="18">
        <v>28.469759388620201</v>
      </c>
      <c r="M22" s="10" t="s">
        <v>159</v>
      </c>
      <c r="N22" s="18">
        <v>11.021010312852701</v>
      </c>
      <c r="O22" s="10" t="s">
        <v>159</v>
      </c>
      <c r="P22" s="18">
        <v>24.686539587649701</v>
      </c>
      <c r="Q22" s="10" t="s">
        <v>159</v>
      </c>
    </row>
    <row r="23" spans="1:17" x14ac:dyDescent="0.2">
      <c r="A23" s="12" t="s">
        <v>190</v>
      </c>
      <c r="B23" s="18">
        <v>3.8071926190924499</v>
      </c>
      <c r="C23" s="10" t="s">
        <v>159</v>
      </c>
      <c r="D23" s="18">
        <v>7.4446189238238398</v>
      </c>
      <c r="E23" s="10" t="s">
        <v>159</v>
      </c>
      <c r="F23" s="18">
        <v>20.884387118488199</v>
      </c>
      <c r="G23" s="10" t="s">
        <v>159</v>
      </c>
      <c r="H23" s="18">
        <v>8.4714819897761693</v>
      </c>
      <c r="I23" s="10" t="s">
        <v>159</v>
      </c>
      <c r="J23" s="18">
        <v>7.3861277574781896</v>
      </c>
      <c r="K23" s="10" t="s">
        <v>159</v>
      </c>
      <c r="L23" s="18">
        <v>28.129292736242299</v>
      </c>
      <c r="M23" s="10" t="s">
        <v>159</v>
      </c>
      <c r="N23" s="18">
        <v>12.3244087537058</v>
      </c>
      <c r="O23" s="10" t="s">
        <v>159</v>
      </c>
      <c r="P23" s="18">
        <v>26.563821142880801</v>
      </c>
      <c r="Q23" s="10" t="s">
        <v>159</v>
      </c>
    </row>
    <row r="24" spans="1:17" x14ac:dyDescent="0.2">
      <c r="A24" s="12" t="s">
        <v>191</v>
      </c>
      <c r="B24" s="18">
        <v>3.2788039937311799</v>
      </c>
      <c r="C24" s="10" t="s">
        <v>159</v>
      </c>
      <c r="D24" s="18">
        <v>8.3119123590496304</v>
      </c>
      <c r="E24" s="10" t="s">
        <v>159</v>
      </c>
      <c r="F24" s="18">
        <v>21.004242505285202</v>
      </c>
      <c r="G24" s="10" t="s">
        <v>159</v>
      </c>
      <c r="H24" s="18">
        <v>7.9507394435729299</v>
      </c>
      <c r="I24" s="10" t="s">
        <v>159</v>
      </c>
      <c r="J24" s="18">
        <v>6.9090082926275098</v>
      </c>
      <c r="K24" s="10" t="s">
        <v>159</v>
      </c>
      <c r="L24" s="18">
        <v>23.865942487245999</v>
      </c>
      <c r="M24" s="10" t="s">
        <v>159</v>
      </c>
      <c r="N24" s="18">
        <v>13.285653838942901</v>
      </c>
      <c r="O24" s="10" t="s">
        <v>159</v>
      </c>
      <c r="P24" s="18">
        <v>25.205622318613901</v>
      </c>
      <c r="Q24" s="10" t="s">
        <v>159</v>
      </c>
    </row>
    <row r="25" spans="1:17" x14ac:dyDescent="0.2">
      <c r="A25" s="12" t="s">
        <v>192</v>
      </c>
      <c r="B25" s="18">
        <v>3.4573208495755798</v>
      </c>
      <c r="C25" s="10" t="s">
        <v>159</v>
      </c>
      <c r="D25" s="18">
        <v>8.6942843489605099</v>
      </c>
      <c r="E25" s="10" t="s">
        <v>159</v>
      </c>
      <c r="F25" s="18">
        <v>19.361996506307602</v>
      </c>
      <c r="G25" s="10" t="s">
        <v>159</v>
      </c>
      <c r="H25" s="18">
        <v>8.1027446720526903</v>
      </c>
      <c r="I25" s="10" t="s">
        <v>159</v>
      </c>
      <c r="J25" s="18">
        <v>5.3165405813198099</v>
      </c>
      <c r="K25" s="10" t="s">
        <v>159</v>
      </c>
      <c r="L25" s="18">
        <v>24.988960999575401</v>
      </c>
      <c r="M25" s="10" t="s">
        <v>159</v>
      </c>
      <c r="N25" s="18">
        <v>13.7352895038462</v>
      </c>
      <c r="O25" s="10" t="s">
        <v>159</v>
      </c>
      <c r="P25" s="18">
        <v>28.826477532816501</v>
      </c>
      <c r="Q25" s="10" t="s">
        <v>159</v>
      </c>
    </row>
    <row r="26" spans="1:17" x14ac:dyDescent="0.2">
      <c r="A26" s="12" t="s">
        <v>193</v>
      </c>
      <c r="B26" s="18">
        <v>3.6907560323870401</v>
      </c>
      <c r="C26" s="10" t="s">
        <v>159</v>
      </c>
      <c r="D26" s="18">
        <v>10.672253703583101</v>
      </c>
      <c r="E26" s="10" t="s">
        <v>159</v>
      </c>
      <c r="F26" s="18">
        <v>16.152372891303401</v>
      </c>
      <c r="G26" s="10" t="s">
        <v>159</v>
      </c>
      <c r="H26" s="18">
        <v>9.0290643224021707</v>
      </c>
      <c r="I26" s="10" t="s">
        <v>159</v>
      </c>
      <c r="J26" s="18">
        <v>5.26657980353552</v>
      </c>
      <c r="K26" s="10" t="s">
        <v>159</v>
      </c>
      <c r="L26" s="18">
        <v>24.912098569481401</v>
      </c>
      <c r="M26" s="10" t="s">
        <v>159</v>
      </c>
      <c r="N26" s="18">
        <v>12.7260316725948</v>
      </c>
      <c r="O26" s="10" t="s">
        <v>159</v>
      </c>
      <c r="P26" s="18">
        <v>25.2874195752565</v>
      </c>
      <c r="Q26" s="10" t="s">
        <v>159</v>
      </c>
    </row>
    <row r="27" spans="1:17" x14ac:dyDescent="0.2">
      <c r="A27" s="12" t="s">
        <v>195</v>
      </c>
      <c r="B27" s="18">
        <v>4.5934772622875499</v>
      </c>
      <c r="C27" s="10" t="s">
        <v>159</v>
      </c>
      <c r="D27" s="18">
        <v>10.7072621941174</v>
      </c>
      <c r="E27" s="10" t="s">
        <v>159</v>
      </c>
      <c r="F27" s="18">
        <v>26.4914085426546</v>
      </c>
      <c r="G27" s="10" t="s">
        <v>159</v>
      </c>
      <c r="H27" s="18">
        <v>8.7828018956238498</v>
      </c>
      <c r="I27" s="10" t="s">
        <v>159</v>
      </c>
      <c r="J27" s="18">
        <v>4.8712595685455797</v>
      </c>
      <c r="K27" s="10" t="s">
        <v>159</v>
      </c>
      <c r="L27" s="18">
        <v>23.549832592761501</v>
      </c>
      <c r="M27" s="10" t="s">
        <v>159</v>
      </c>
      <c r="N27" s="18">
        <v>13.0075574003685</v>
      </c>
      <c r="O27" s="10" t="s">
        <v>159</v>
      </c>
      <c r="P27" s="18">
        <v>16.675793451853</v>
      </c>
      <c r="Q27" s="10" t="s">
        <v>159</v>
      </c>
    </row>
    <row r="28" spans="1:17" x14ac:dyDescent="0.2">
      <c r="A28" s="12" t="s">
        <v>196</v>
      </c>
      <c r="B28" s="18">
        <v>5.5468404328064</v>
      </c>
      <c r="C28" s="10" t="s">
        <v>159</v>
      </c>
      <c r="D28" s="18">
        <v>11.5014596234204</v>
      </c>
      <c r="E28" s="10" t="s">
        <v>159</v>
      </c>
      <c r="F28" s="18">
        <v>25.464209042787399</v>
      </c>
      <c r="G28" s="10" t="s">
        <v>159</v>
      </c>
      <c r="H28" s="18">
        <v>9.1448215568999291</v>
      </c>
      <c r="I28" s="10" t="s">
        <v>159</v>
      </c>
      <c r="J28" s="18">
        <v>4.8294501710529296</v>
      </c>
      <c r="K28" s="10" t="s">
        <v>159</v>
      </c>
      <c r="L28" s="18">
        <v>23.590437982291402</v>
      </c>
      <c r="M28" s="10" t="s">
        <v>159</v>
      </c>
      <c r="N28" s="18">
        <v>12.6938251713451</v>
      </c>
      <c r="O28" s="10" t="s">
        <v>159</v>
      </c>
      <c r="P28" s="18">
        <v>16.7988433105612</v>
      </c>
      <c r="Q28" s="10" t="s">
        <v>186</v>
      </c>
    </row>
    <row r="29" spans="1:17" x14ac:dyDescent="0.2">
      <c r="A29" s="12" t="s">
        <v>198</v>
      </c>
      <c r="B29" s="18">
        <v>5.4546570131304497</v>
      </c>
      <c r="C29" s="10" t="s">
        <v>159</v>
      </c>
      <c r="D29" s="18">
        <v>10.905959769261599</v>
      </c>
      <c r="E29" s="10" t="s">
        <v>159</v>
      </c>
      <c r="F29" s="18">
        <v>21.168339711042101</v>
      </c>
      <c r="G29" s="10" t="s">
        <v>225</v>
      </c>
      <c r="H29" s="18">
        <v>8.3084135505968693</v>
      </c>
      <c r="I29" s="10" t="s">
        <v>159</v>
      </c>
      <c r="J29" s="18">
        <v>4.2508886210736696</v>
      </c>
      <c r="K29" s="10" t="s">
        <v>159</v>
      </c>
      <c r="L29" s="18">
        <v>23.380428673077901</v>
      </c>
      <c r="M29" s="10" t="s">
        <v>159</v>
      </c>
      <c r="N29" s="18">
        <v>12.725622149814599</v>
      </c>
      <c r="O29" s="10" t="s">
        <v>159</v>
      </c>
      <c r="P29" s="18">
        <v>16.980485658100701</v>
      </c>
      <c r="Q29" s="10" t="s">
        <v>159</v>
      </c>
    </row>
    <row r="30" spans="1:17" x14ac:dyDescent="0.2">
      <c r="A30" s="12" t="s">
        <v>199</v>
      </c>
      <c r="B30" s="18">
        <v>5.5453437300466302</v>
      </c>
      <c r="C30" s="10" t="s">
        <v>159</v>
      </c>
      <c r="D30" s="18">
        <v>9.8186475649412195</v>
      </c>
      <c r="E30" s="10" t="s">
        <v>159</v>
      </c>
      <c r="F30" s="18">
        <v>20.082026788495501</v>
      </c>
      <c r="G30" s="10" t="s">
        <v>225</v>
      </c>
      <c r="H30" s="18">
        <v>8.6961048631123301</v>
      </c>
      <c r="I30" s="10" t="s">
        <v>159</v>
      </c>
      <c r="J30" s="18">
        <v>3.7074642311466102</v>
      </c>
      <c r="K30" s="10" t="s">
        <v>159</v>
      </c>
      <c r="L30" s="18">
        <v>21.179647797862799</v>
      </c>
      <c r="M30" s="10" t="s">
        <v>197</v>
      </c>
      <c r="N30" s="18">
        <v>12.549468812956601</v>
      </c>
      <c r="O30" s="10" t="s">
        <v>159</v>
      </c>
      <c r="P30" s="18">
        <v>15.4785237698082</v>
      </c>
      <c r="Q30" s="10" t="s">
        <v>159</v>
      </c>
    </row>
    <row r="31" spans="1:17" x14ac:dyDescent="0.2">
      <c r="A31" s="12" t="s">
        <v>200</v>
      </c>
      <c r="B31" s="18">
        <v>3.6118395057293702</v>
      </c>
      <c r="C31" s="10" t="s">
        <v>159</v>
      </c>
      <c r="D31" s="18">
        <v>7.5872308434116098</v>
      </c>
      <c r="E31" s="10" t="s">
        <v>159</v>
      </c>
      <c r="F31" s="18">
        <v>10.315674552982999</v>
      </c>
      <c r="G31" s="10" t="s">
        <v>226</v>
      </c>
      <c r="H31" s="18">
        <v>7.1330655195859496</v>
      </c>
      <c r="I31" s="10" t="s">
        <v>159</v>
      </c>
      <c r="J31" s="18">
        <v>3.43982520373214</v>
      </c>
      <c r="K31" s="10" t="s">
        <v>159</v>
      </c>
      <c r="L31" s="18">
        <v>17.071710185719301</v>
      </c>
      <c r="M31" s="10" t="s">
        <v>159</v>
      </c>
      <c r="N31" s="18">
        <v>10.1199866391434</v>
      </c>
      <c r="O31" s="10" t="s">
        <v>159</v>
      </c>
      <c r="P31" s="18">
        <v>9.6301752923558599</v>
      </c>
      <c r="Q31" s="10" t="s">
        <v>159</v>
      </c>
    </row>
    <row r="32" spans="1:17" x14ac:dyDescent="0.2">
      <c r="A32" s="15" t="s">
        <v>201</v>
      </c>
      <c r="B32" s="19">
        <v>4.4719108844848101</v>
      </c>
      <c r="C32" s="14" t="s">
        <v>159</v>
      </c>
      <c r="D32" s="19">
        <v>5.1407668590756401</v>
      </c>
      <c r="E32" s="14" t="s">
        <v>159</v>
      </c>
      <c r="F32" s="19">
        <v>10.6572205322041</v>
      </c>
      <c r="G32" s="14" t="s">
        <v>159</v>
      </c>
      <c r="H32" s="19">
        <v>6.9669407619645201</v>
      </c>
      <c r="I32" s="14" t="s">
        <v>159</v>
      </c>
      <c r="J32" s="19">
        <v>3.4478201189834898</v>
      </c>
      <c r="K32" s="14" t="s">
        <v>159</v>
      </c>
      <c r="L32" s="19">
        <v>17.185415654526601</v>
      </c>
      <c r="M32" s="14" t="s">
        <v>159</v>
      </c>
      <c r="N32" s="19">
        <v>5.6549640363410498</v>
      </c>
      <c r="O32" s="14" t="s">
        <v>159</v>
      </c>
      <c r="P32" s="19">
        <v>11.339417193819401</v>
      </c>
      <c r="Q32" s="14" t="s">
        <v>159</v>
      </c>
    </row>
    <row r="34" spans="1:2" x14ac:dyDescent="0.2">
      <c r="A34" s="16" t="s">
        <v>202</v>
      </c>
      <c r="B34" s="16" t="s">
        <v>227</v>
      </c>
    </row>
    <row r="36" spans="1:2" x14ac:dyDescent="0.2">
      <c r="B36" s="16" t="s">
        <v>228</v>
      </c>
    </row>
    <row r="37" spans="1:2" x14ac:dyDescent="0.2">
      <c r="B37" s="16" t="s">
        <v>229</v>
      </c>
    </row>
    <row r="38" spans="1:2" x14ac:dyDescent="0.2">
      <c r="B38" s="16" t="s">
        <v>230</v>
      </c>
    </row>
    <row r="39" spans="1:2" x14ac:dyDescent="0.2">
      <c r="B39" s="16" t="s">
        <v>231</v>
      </c>
    </row>
    <row r="40" spans="1:2" x14ac:dyDescent="0.2">
      <c r="B40" s="16" t="s">
        <v>232</v>
      </c>
    </row>
    <row r="44" spans="1:2" x14ac:dyDescent="0.2">
      <c r="A44" s="17" t="str">
        <f>HYPERLINK("#'CASINO 14'!A2", "&lt;&lt;&lt; Previous table")</f>
        <v>&lt;&lt;&lt; Previous table</v>
      </c>
    </row>
    <row r="45" spans="1:2" x14ac:dyDescent="0.2">
      <c r="A45" s="17" t="str">
        <f>HYPERLINK("#'GAMING_MACHINES 1'!A2", "&gt;&gt;&gt; Next table")</f>
        <v>&gt;&gt;&gt; Next table</v>
      </c>
    </row>
  </sheetData>
  <mergeCells count="11">
    <mergeCell ref="A2:Q2"/>
    <mergeCell ref="A3:Q3"/>
    <mergeCell ref="A6:Q6"/>
    <mergeCell ref="B5:C5"/>
    <mergeCell ref="D5:E5"/>
    <mergeCell ref="F5:G5"/>
    <mergeCell ref="H5:I5"/>
    <mergeCell ref="J5:K5"/>
    <mergeCell ref="L5:M5"/>
    <mergeCell ref="N5:O5"/>
    <mergeCell ref="P5:Q5"/>
  </mergeCells>
  <pageMargins left="0.7" right="0.7" top="0.75" bottom="0.75" header="0.3" footer="0.3"/>
  <pageSetup paperSize="9" orientation="portrait" horizontalDpi="300" verticalDpi="30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S45"/>
  <sheetViews>
    <sheetView workbookViewId="0"/>
  </sheetViews>
  <sheetFormatPr defaultColWidth="11.42578125" defaultRowHeight="12.75" x14ac:dyDescent="0.2"/>
  <cols>
    <col min="1" max="2" width="12.7109375" customWidth="1"/>
    <col min="3" max="3" width="4.42578125" customWidth="1"/>
    <col min="4" max="4" width="12.7109375" customWidth="1"/>
    <col min="5" max="5" width="4.42578125" customWidth="1"/>
    <col min="6" max="6" width="12.7109375" customWidth="1"/>
    <col min="7" max="7" width="4.42578125" customWidth="1"/>
    <col min="8" max="8" width="12.7109375" customWidth="1"/>
    <col min="9" max="9" width="4.42578125" customWidth="1"/>
    <col min="10" max="10" width="12.7109375" customWidth="1"/>
    <col min="11" max="11" width="4.42578125" customWidth="1"/>
    <col min="12" max="12" width="12.7109375" customWidth="1"/>
    <col min="13" max="13" width="4.42578125" customWidth="1"/>
    <col min="14" max="14" width="12.7109375" customWidth="1"/>
    <col min="15" max="15" width="4.42578125" customWidth="1"/>
    <col min="16" max="16" width="12.7109375" customWidth="1"/>
    <col min="17" max="17" width="4.42578125" customWidth="1"/>
    <col min="18" max="18" width="12.7109375" customWidth="1"/>
    <col min="19" max="19" width="4.42578125" customWidth="1"/>
  </cols>
  <sheetData>
    <row r="1" spans="1:19" x14ac:dyDescent="0.2">
      <c r="A1" s="8" t="str">
        <f>HYPERLINK("#'INDEX'!B21", "Link to index")</f>
        <v>Link to index</v>
      </c>
    </row>
    <row r="2" spans="1:19" ht="15.75" customHeight="1" x14ac:dyDescent="0.2">
      <c r="A2" s="25" t="s">
        <v>237</v>
      </c>
      <c r="B2" s="24"/>
      <c r="C2" s="24"/>
      <c r="D2" s="24"/>
      <c r="E2" s="24"/>
      <c r="F2" s="24"/>
      <c r="G2" s="24"/>
      <c r="H2" s="24"/>
      <c r="I2" s="24"/>
      <c r="J2" s="24"/>
      <c r="K2" s="24"/>
      <c r="L2" s="24"/>
      <c r="M2" s="24"/>
      <c r="N2" s="24"/>
      <c r="O2" s="24"/>
      <c r="P2" s="24"/>
      <c r="Q2" s="24"/>
      <c r="R2" s="24"/>
      <c r="S2" s="24"/>
    </row>
    <row r="3" spans="1:19" ht="15.75" customHeight="1" x14ac:dyDescent="0.2">
      <c r="A3" s="25" t="s">
        <v>39</v>
      </c>
      <c r="B3" s="24"/>
      <c r="C3" s="24"/>
      <c r="D3" s="24"/>
      <c r="E3" s="24"/>
      <c r="F3" s="24"/>
      <c r="G3" s="24"/>
      <c r="H3" s="24"/>
      <c r="I3" s="24"/>
      <c r="J3" s="24"/>
      <c r="K3" s="24"/>
      <c r="L3" s="24"/>
      <c r="M3" s="24"/>
      <c r="N3" s="24"/>
      <c r="O3" s="24"/>
      <c r="P3" s="24"/>
      <c r="Q3" s="24"/>
      <c r="R3" s="24"/>
      <c r="S3" s="24"/>
    </row>
    <row r="4" spans="1:19" ht="15.75" customHeight="1" x14ac:dyDescent="0.2"/>
    <row r="5" spans="1:19" ht="55.5" customHeight="1" x14ac:dyDescent="0.2">
      <c r="A5" s="11" t="s">
        <v>159</v>
      </c>
      <c r="B5" s="27" t="s">
        <v>160</v>
      </c>
      <c r="C5" s="27" t="s">
        <v>159</v>
      </c>
      <c r="D5" s="27" t="s">
        <v>161</v>
      </c>
      <c r="E5" s="27" t="s">
        <v>159</v>
      </c>
      <c r="F5" s="27" t="s">
        <v>162</v>
      </c>
      <c r="G5" s="27" t="s">
        <v>159</v>
      </c>
      <c r="H5" s="27" t="s">
        <v>163</v>
      </c>
      <c r="I5" s="27" t="s">
        <v>159</v>
      </c>
      <c r="J5" s="27" t="s">
        <v>164</v>
      </c>
      <c r="K5" s="27" t="s">
        <v>159</v>
      </c>
      <c r="L5" s="27" t="s">
        <v>165</v>
      </c>
      <c r="M5" s="27" t="s">
        <v>159</v>
      </c>
      <c r="N5" s="27" t="s">
        <v>166</v>
      </c>
      <c r="O5" s="27" t="s">
        <v>159</v>
      </c>
      <c r="P5" s="27" t="s">
        <v>167</v>
      </c>
      <c r="Q5" s="27" t="s">
        <v>159</v>
      </c>
      <c r="R5" s="27" t="s">
        <v>168</v>
      </c>
      <c r="S5" s="27" t="s">
        <v>159</v>
      </c>
    </row>
    <row r="6" spans="1:19" x14ac:dyDescent="0.2">
      <c r="A6" s="26" t="s">
        <v>169</v>
      </c>
      <c r="B6" s="26"/>
      <c r="C6" s="26"/>
      <c r="D6" s="26"/>
      <c r="E6" s="26"/>
      <c r="F6" s="26"/>
      <c r="G6" s="26"/>
      <c r="H6" s="26"/>
      <c r="I6" s="26"/>
      <c r="J6" s="26"/>
      <c r="K6" s="26"/>
      <c r="L6" s="26"/>
      <c r="M6" s="26"/>
      <c r="N6" s="26"/>
      <c r="O6" s="26"/>
      <c r="P6" s="26"/>
      <c r="Q6" s="26"/>
      <c r="R6" s="26"/>
      <c r="S6" s="26"/>
    </row>
    <row r="7" spans="1:19" x14ac:dyDescent="0.2">
      <c r="A7" s="12" t="s">
        <v>170</v>
      </c>
      <c r="B7" s="9">
        <v>1163.6410000000001</v>
      </c>
      <c r="C7" s="10" t="s">
        <v>159</v>
      </c>
      <c r="D7" s="9">
        <v>24376.037</v>
      </c>
      <c r="E7" s="10" t="s">
        <v>159</v>
      </c>
      <c r="F7" s="9">
        <v>75.213999999999999</v>
      </c>
      <c r="G7" s="10" t="s">
        <v>159</v>
      </c>
      <c r="H7" s="9">
        <v>3049.6210000000001</v>
      </c>
      <c r="I7" s="10" t="s">
        <v>159</v>
      </c>
      <c r="J7" s="9">
        <v>2621.6570000000002</v>
      </c>
      <c r="K7" s="10" t="s">
        <v>159</v>
      </c>
      <c r="L7" s="9">
        <v>0</v>
      </c>
      <c r="M7" s="10" t="s">
        <v>159</v>
      </c>
      <c r="N7" s="9">
        <v>13367.223</v>
      </c>
      <c r="O7" s="10" t="s">
        <v>159</v>
      </c>
      <c r="P7" s="9">
        <v>0</v>
      </c>
      <c r="Q7" s="10" t="s">
        <v>238</v>
      </c>
      <c r="R7" s="9">
        <v>44653.392999999996</v>
      </c>
      <c r="S7" s="10" t="s">
        <v>159</v>
      </c>
    </row>
    <row r="8" spans="1:19" x14ac:dyDescent="0.2">
      <c r="A8" s="12" t="s">
        <v>171</v>
      </c>
      <c r="B8" s="9">
        <v>1159.6410000000001</v>
      </c>
      <c r="C8" s="10" t="s">
        <v>159</v>
      </c>
      <c r="D8" s="9">
        <v>26001.478999999999</v>
      </c>
      <c r="E8" s="10" t="s">
        <v>159</v>
      </c>
      <c r="F8" s="9">
        <v>181.10900000000001</v>
      </c>
      <c r="G8" s="10" t="s">
        <v>159</v>
      </c>
      <c r="H8" s="9">
        <v>3505.2869999999998</v>
      </c>
      <c r="I8" s="10" t="s">
        <v>159</v>
      </c>
      <c r="J8" s="9">
        <v>3023.7460000000001</v>
      </c>
      <c r="K8" s="10" t="s">
        <v>159</v>
      </c>
      <c r="L8" s="9">
        <v>45.002000000000002</v>
      </c>
      <c r="M8" s="10" t="s">
        <v>159</v>
      </c>
      <c r="N8" s="9">
        <v>15893.958000000001</v>
      </c>
      <c r="O8" s="10" t="s">
        <v>159</v>
      </c>
      <c r="P8" s="9">
        <v>0</v>
      </c>
      <c r="Q8" s="10" t="s">
        <v>238</v>
      </c>
      <c r="R8" s="9">
        <v>49810.222000000002</v>
      </c>
      <c r="S8" s="10" t="s">
        <v>159</v>
      </c>
    </row>
    <row r="9" spans="1:19" x14ac:dyDescent="0.2">
      <c r="A9" s="12" t="s">
        <v>172</v>
      </c>
      <c r="B9" s="9">
        <v>1249.4670000000001</v>
      </c>
      <c r="C9" s="10" t="s">
        <v>159</v>
      </c>
      <c r="D9" s="9">
        <v>30540.143</v>
      </c>
      <c r="E9" s="10" t="s">
        <v>159</v>
      </c>
      <c r="F9" s="9">
        <v>232.40799999999999</v>
      </c>
      <c r="G9" s="10" t="s">
        <v>159</v>
      </c>
      <c r="H9" s="9">
        <v>4058.13</v>
      </c>
      <c r="I9" s="10" t="s">
        <v>159</v>
      </c>
      <c r="J9" s="9">
        <v>3291.6759999999999</v>
      </c>
      <c r="K9" s="10" t="s">
        <v>159</v>
      </c>
      <c r="L9" s="9">
        <v>206.54900000000001</v>
      </c>
      <c r="M9" s="10" t="s">
        <v>159</v>
      </c>
      <c r="N9" s="9">
        <v>18097.816999999999</v>
      </c>
      <c r="O9" s="10" t="s">
        <v>159</v>
      </c>
      <c r="P9" s="9">
        <v>0</v>
      </c>
      <c r="Q9" s="10" t="s">
        <v>238</v>
      </c>
      <c r="R9" s="9">
        <v>57676.19</v>
      </c>
      <c r="S9" s="10" t="s">
        <v>159</v>
      </c>
    </row>
    <row r="10" spans="1:19" x14ac:dyDescent="0.2">
      <c r="A10" s="12" t="s">
        <v>173</v>
      </c>
      <c r="B10" s="9">
        <v>1419.8589999999999</v>
      </c>
      <c r="C10" s="10" t="s">
        <v>159</v>
      </c>
      <c r="D10" s="9">
        <v>34522.288999999997</v>
      </c>
      <c r="E10" s="10" t="s">
        <v>159</v>
      </c>
      <c r="F10" s="9">
        <v>260.24200000000002</v>
      </c>
      <c r="G10" s="10" t="s">
        <v>159</v>
      </c>
      <c r="H10" s="9">
        <v>5214.2539999999999</v>
      </c>
      <c r="I10" s="10" t="s">
        <v>159</v>
      </c>
      <c r="J10" s="9">
        <v>3723.7060000000001</v>
      </c>
      <c r="K10" s="10" t="s">
        <v>159</v>
      </c>
      <c r="L10" s="9">
        <v>352.084</v>
      </c>
      <c r="M10" s="10" t="s">
        <v>159</v>
      </c>
      <c r="N10" s="9">
        <v>20543.57</v>
      </c>
      <c r="O10" s="10" t="s">
        <v>159</v>
      </c>
      <c r="P10" s="9">
        <v>0</v>
      </c>
      <c r="Q10" s="10" t="s">
        <v>238</v>
      </c>
      <c r="R10" s="9">
        <v>66036.004000000001</v>
      </c>
      <c r="S10" s="10" t="s">
        <v>159</v>
      </c>
    </row>
    <row r="11" spans="1:19" x14ac:dyDescent="0.2">
      <c r="A11" s="12" t="s">
        <v>174</v>
      </c>
      <c r="B11" s="9">
        <v>1584.076</v>
      </c>
      <c r="C11" s="10" t="s">
        <v>159</v>
      </c>
      <c r="D11" s="9">
        <v>38821.991999999998</v>
      </c>
      <c r="E11" s="10" t="s">
        <v>159</v>
      </c>
      <c r="F11" s="9">
        <v>281.93</v>
      </c>
      <c r="G11" s="10" t="s">
        <v>159</v>
      </c>
      <c r="H11" s="9">
        <v>6348.1130000000003</v>
      </c>
      <c r="I11" s="10" t="s">
        <v>159</v>
      </c>
      <c r="J11" s="9">
        <v>4123.067</v>
      </c>
      <c r="K11" s="10" t="s">
        <v>159</v>
      </c>
      <c r="L11" s="9">
        <v>592.65899999999999</v>
      </c>
      <c r="M11" s="10" t="s">
        <v>159</v>
      </c>
      <c r="N11" s="9">
        <v>22387.653999999999</v>
      </c>
      <c r="O11" s="10" t="s">
        <v>159</v>
      </c>
      <c r="P11" s="9">
        <v>0</v>
      </c>
      <c r="Q11" s="10" t="s">
        <v>238</v>
      </c>
      <c r="R11" s="9">
        <v>74139.490999999995</v>
      </c>
      <c r="S11" s="10" t="s">
        <v>159</v>
      </c>
    </row>
    <row r="12" spans="1:19" x14ac:dyDescent="0.2">
      <c r="A12" s="12" t="s">
        <v>175</v>
      </c>
      <c r="B12" s="9">
        <v>1692.527</v>
      </c>
      <c r="C12" s="10" t="s">
        <v>159</v>
      </c>
      <c r="D12" s="9">
        <v>38922.493000000002</v>
      </c>
      <c r="E12" s="10" t="s">
        <v>159</v>
      </c>
      <c r="F12" s="9">
        <v>297.79199999999997</v>
      </c>
      <c r="G12" s="10" t="s">
        <v>159</v>
      </c>
      <c r="H12" s="9">
        <v>7534.2349999999997</v>
      </c>
      <c r="I12" s="10" t="s">
        <v>159</v>
      </c>
      <c r="J12" s="9">
        <v>4644.183</v>
      </c>
      <c r="K12" s="10" t="s">
        <v>159</v>
      </c>
      <c r="L12" s="9">
        <v>749.55</v>
      </c>
      <c r="M12" s="10" t="s">
        <v>159</v>
      </c>
      <c r="N12" s="9">
        <v>23889.687000000002</v>
      </c>
      <c r="O12" s="10" t="s">
        <v>159</v>
      </c>
      <c r="P12" s="9">
        <v>0</v>
      </c>
      <c r="Q12" s="10" t="s">
        <v>238</v>
      </c>
      <c r="R12" s="9">
        <v>77730.467000000004</v>
      </c>
      <c r="S12" s="10" t="s">
        <v>159</v>
      </c>
    </row>
    <row r="13" spans="1:19" x14ac:dyDescent="0.2">
      <c r="A13" s="12" t="s">
        <v>176</v>
      </c>
      <c r="B13" s="9">
        <v>1855.229</v>
      </c>
      <c r="C13" s="10" t="s">
        <v>159</v>
      </c>
      <c r="D13" s="9">
        <v>42842.728000000003</v>
      </c>
      <c r="E13" s="10" t="s">
        <v>159</v>
      </c>
      <c r="F13" s="9">
        <v>335.18200000000002</v>
      </c>
      <c r="G13" s="10" t="s">
        <v>159</v>
      </c>
      <c r="H13" s="9">
        <v>8544.5130000000008</v>
      </c>
      <c r="I13" s="10" t="s">
        <v>159</v>
      </c>
      <c r="J13" s="9">
        <v>5225.0519999999997</v>
      </c>
      <c r="K13" s="10" t="s">
        <v>159</v>
      </c>
      <c r="L13" s="9">
        <v>853.33900000000006</v>
      </c>
      <c r="M13" s="10" t="s">
        <v>159</v>
      </c>
      <c r="N13" s="9">
        <v>25427.705000000002</v>
      </c>
      <c r="O13" s="10" t="s">
        <v>159</v>
      </c>
      <c r="P13" s="9">
        <v>0</v>
      </c>
      <c r="Q13" s="10" t="s">
        <v>238</v>
      </c>
      <c r="R13" s="9">
        <v>85083.748000000007</v>
      </c>
      <c r="S13" s="10" t="s">
        <v>159</v>
      </c>
    </row>
    <row r="14" spans="1:19" x14ac:dyDescent="0.2">
      <c r="A14" s="12" t="s">
        <v>177</v>
      </c>
      <c r="B14" s="9">
        <v>1980.13</v>
      </c>
      <c r="C14" s="10" t="s">
        <v>159</v>
      </c>
      <c r="D14" s="9">
        <v>47730.741000000002</v>
      </c>
      <c r="E14" s="10" t="s">
        <v>159</v>
      </c>
      <c r="F14" s="9">
        <v>351.863</v>
      </c>
      <c r="G14" s="10" t="s">
        <v>159</v>
      </c>
      <c r="H14" s="9">
        <v>10038.249</v>
      </c>
      <c r="I14" s="10" t="s">
        <v>159</v>
      </c>
      <c r="J14" s="9">
        <v>5852.7190000000001</v>
      </c>
      <c r="K14" s="10" t="s">
        <v>159</v>
      </c>
      <c r="L14" s="9">
        <v>946.16399999999999</v>
      </c>
      <c r="M14" s="10" t="s">
        <v>159</v>
      </c>
      <c r="N14" s="9">
        <v>23265.472000000002</v>
      </c>
      <c r="O14" s="10" t="s">
        <v>159</v>
      </c>
      <c r="P14" s="9">
        <v>0</v>
      </c>
      <c r="Q14" s="10" t="s">
        <v>238</v>
      </c>
      <c r="R14" s="9">
        <v>90165.338000000003</v>
      </c>
      <c r="S14" s="10" t="s">
        <v>159</v>
      </c>
    </row>
    <row r="15" spans="1:19" x14ac:dyDescent="0.2">
      <c r="A15" s="12" t="s">
        <v>181</v>
      </c>
      <c r="B15" s="9">
        <v>2077.192</v>
      </c>
      <c r="C15" s="10" t="s">
        <v>159</v>
      </c>
      <c r="D15" s="9">
        <v>50314.521999999997</v>
      </c>
      <c r="E15" s="10" t="s">
        <v>159</v>
      </c>
      <c r="F15" s="9">
        <v>393.38799999999998</v>
      </c>
      <c r="G15" s="10" t="s">
        <v>159</v>
      </c>
      <c r="H15" s="9">
        <v>12176.067999999999</v>
      </c>
      <c r="I15" s="10" t="s">
        <v>159</v>
      </c>
      <c r="J15" s="9">
        <v>6501.8710000000001</v>
      </c>
      <c r="K15" s="10" t="s">
        <v>159</v>
      </c>
      <c r="L15" s="9">
        <v>1038.796</v>
      </c>
      <c r="M15" s="10" t="s">
        <v>159</v>
      </c>
      <c r="N15" s="9">
        <v>23248.504000000001</v>
      </c>
      <c r="O15" s="10" t="s">
        <v>159</v>
      </c>
      <c r="P15" s="9">
        <v>0</v>
      </c>
      <c r="Q15" s="10" t="s">
        <v>238</v>
      </c>
      <c r="R15" s="9">
        <v>95750.341</v>
      </c>
      <c r="S15" s="10" t="s">
        <v>159</v>
      </c>
    </row>
    <row r="16" spans="1:19" x14ac:dyDescent="0.2">
      <c r="A16" s="12" t="s">
        <v>182</v>
      </c>
      <c r="B16" s="9">
        <v>2040.4639999999999</v>
      </c>
      <c r="C16" s="10" t="s">
        <v>159</v>
      </c>
      <c r="D16" s="9">
        <v>53953.654999999999</v>
      </c>
      <c r="E16" s="10" t="s">
        <v>159</v>
      </c>
      <c r="F16" s="9">
        <v>456</v>
      </c>
      <c r="G16" s="10" t="s">
        <v>159</v>
      </c>
      <c r="H16" s="9">
        <v>14393.736000000001</v>
      </c>
      <c r="I16" s="10" t="s">
        <v>159</v>
      </c>
      <c r="J16" s="9">
        <v>6994.8950000000004</v>
      </c>
      <c r="K16" s="10" t="s">
        <v>159</v>
      </c>
      <c r="L16" s="9">
        <v>1081.989</v>
      </c>
      <c r="M16" s="10" t="s">
        <v>159</v>
      </c>
      <c r="N16" s="9">
        <v>23820.186000000002</v>
      </c>
      <c r="O16" s="10" t="s">
        <v>159</v>
      </c>
      <c r="P16" s="9">
        <v>0</v>
      </c>
      <c r="Q16" s="10" t="s">
        <v>238</v>
      </c>
      <c r="R16" s="9">
        <v>102740.925</v>
      </c>
      <c r="S16" s="10" t="s">
        <v>159</v>
      </c>
    </row>
    <row r="17" spans="1:19" x14ac:dyDescent="0.2">
      <c r="A17" s="12" t="s">
        <v>183</v>
      </c>
      <c r="B17" s="9">
        <v>2164.1439999999998</v>
      </c>
      <c r="C17" s="10" t="s">
        <v>159</v>
      </c>
      <c r="D17" s="9">
        <v>56534.739000000001</v>
      </c>
      <c r="E17" s="10" t="s">
        <v>159</v>
      </c>
      <c r="F17" s="9">
        <v>530.11028999999996</v>
      </c>
      <c r="G17" s="10" t="s">
        <v>159</v>
      </c>
      <c r="H17" s="9">
        <v>15962.271000000001</v>
      </c>
      <c r="I17" s="10" t="s">
        <v>159</v>
      </c>
      <c r="J17" s="9">
        <v>7338.9560000000001</v>
      </c>
      <c r="K17" s="10" t="s">
        <v>159</v>
      </c>
      <c r="L17" s="9">
        <v>953.02774999999997</v>
      </c>
      <c r="M17" s="10" t="s">
        <v>159</v>
      </c>
      <c r="N17" s="9">
        <v>24440.243999999999</v>
      </c>
      <c r="O17" s="10" t="s">
        <v>159</v>
      </c>
      <c r="P17" s="9">
        <v>0</v>
      </c>
      <c r="Q17" s="10" t="s">
        <v>238</v>
      </c>
      <c r="R17" s="9">
        <v>107923.49204</v>
      </c>
      <c r="S17" s="10" t="s">
        <v>159</v>
      </c>
    </row>
    <row r="18" spans="1:19" x14ac:dyDescent="0.2">
      <c r="A18" s="12" t="s">
        <v>184</v>
      </c>
      <c r="B18" s="9">
        <v>2151.8620000000001</v>
      </c>
      <c r="C18" s="10" t="s">
        <v>159</v>
      </c>
      <c r="D18" s="9">
        <v>59972.491000000002</v>
      </c>
      <c r="E18" s="10" t="s">
        <v>159</v>
      </c>
      <c r="F18" s="9">
        <v>601.87900000000002</v>
      </c>
      <c r="G18" s="10" t="s">
        <v>159</v>
      </c>
      <c r="H18" s="9">
        <v>15361.427</v>
      </c>
      <c r="I18" s="10" t="s">
        <v>159</v>
      </c>
      <c r="J18" s="9">
        <v>8009.3389999999999</v>
      </c>
      <c r="K18" s="10" t="s">
        <v>159</v>
      </c>
      <c r="L18" s="9">
        <v>0</v>
      </c>
      <c r="M18" s="10" t="s">
        <v>178</v>
      </c>
      <c r="N18" s="9">
        <v>25231.01</v>
      </c>
      <c r="O18" s="10" t="s">
        <v>159</v>
      </c>
      <c r="P18" s="9">
        <v>0</v>
      </c>
      <c r="Q18" s="10" t="s">
        <v>238</v>
      </c>
      <c r="R18" s="9">
        <v>111328.008</v>
      </c>
      <c r="S18" s="10" t="s">
        <v>180</v>
      </c>
    </row>
    <row r="19" spans="1:19" x14ac:dyDescent="0.2">
      <c r="A19" s="12" t="s">
        <v>185</v>
      </c>
      <c r="B19" s="9">
        <v>2111.078</v>
      </c>
      <c r="C19" s="10" t="s">
        <v>159</v>
      </c>
      <c r="D19" s="9">
        <v>55003.555999999997</v>
      </c>
      <c r="E19" s="10" t="s">
        <v>159</v>
      </c>
      <c r="F19" s="9">
        <v>698.43671600000005</v>
      </c>
      <c r="G19" s="10" t="s">
        <v>159</v>
      </c>
      <c r="H19" s="9">
        <v>17141.616526770002</v>
      </c>
      <c r="I19" s="10" t="s">
        <v>159</v>
      </c>
      <c r="J19" s="9">
        <v>7814.2420000000002</v>
      </c>
      <c r="K19" s="10" t="s">
        <v>159</v>
      </c>
      <c r="L19" s="9">
        <v>0</v>
      </c>
      <c r="M19" s="10" t="s">
        <v>178</v>
      </c>
      <c r="N19" s="9">
        <v>26204.473999999998</v>
      </c>
      <c r="O19" s="10" t="s">
        <v>159</v>
      </c>
      <c r="P19" s="9">
        <v>0</v>
      </c>
      <c r="Q19" s="10" t="s">
        <v>238</v>
      </c>
      <c r="R19" s="9">
        <v>108973.40324277</v>
      </c>
      <c r="S19" s="10" t="s">
        <v>180</v>
      </c>
    </row>
    <row r="20" spans="1:19" x14ac:dyDescent="0.2">
      <c r="A20" s="12" t="s">
        <v>187</v>
      </c>
      <c r="B20" s="9">
        <v>2085.2220000000002</v>
      </c>
      <c r="C20" s="10" t="s">
        <v>159</v>
      </c>
      <c r="D20" s="9">
        <v>57510.474999999999</v>
      </c>
      <c r="E20" s="10" t="s">
        <v>159</v>
      </c>
      <c r="F20" s="9">
        <v>769.0472188</v>
      </c>
      <c r="G20" s="10" t="s">
        <v>159</v>
      </c>
      <c r="H20" s="9">
        <v>18189.755000000001</v>
      </c>
      <c r="I20" s="10" t="s">
        <v>159</v>
      </c>
      <c r="J20" s="9">
        <v>7900.1059999999998</v>
      </c>
      <c r="K20" s="10" t="s">
        <v>159</v>
      </c>
      <c r="L20" s="9">
        <v>0</v>
      </c>
      <c r="M20" s="10" t="s">
        <v>178</v>
      </c>
      <c r="N20" s="9">
        <v>27664.238000000001</v>
      </c>
      <c r="O20" s="10" t="s">
        <v>159</v>
      </c>
      <c r="P20" s="9">
        <v>0</v>
      </c>
      <c r="Q20" s="10" t="s">
        <v>238</v>
      </c>
      <c r="R20" s="9">
        <v>114118.8432188</v>
      </c>
      <c r="S20" s="10" t="s">
        <v>180</v>
      </c>
    </row>
    <row r="21" spans="1:19" x14ac:dyDescent="0.2">
      <c r="A21" s="12" t="s">
        <v>188</v>
      </c>
      <c r="B21" s="9">
        <v>2078.2089999999998</v>
      </c>
      <c r="C21" s="10" t="s">
        <v>159</v>
      </c>
      <c r="D21" s="9">
        <v>58485.413999999997</v>
      </c>
      <c r="E21" s="10" t="s">
        <v>159</v>
      </c>
      <c r="F21" s="9">
        <v>684.25378599999999</v>
      </c>
      <c r="G21" s="10" t="s">
        <v>159</v>
      </c>
      <c r="H21" s="9">
        <v>17720.508999999998</v>
      </c>
      <c r="I21" s="10" t="s">
        <v>159</v>
      </c>
      <c r="J21" s="9">
        <v>7747.2939999999999</v>
      </c>
      <c r="K21" s="10" t="s">
        <v>159</v>
      </c>
      <c r="L21" s="9">
        <v>0</v>
      </c>
      <c r="M21" s="10" t="s">
        <v>178</v>
      </c>
      <c r="N21" s="9">
        <v>26798.448772539999</v>
      </c>
      <c r="O21" s="10" t="s">
        <v>159</v>
      </c>
      <c r="P21" s="9">
        <v>0</v>
      </c>
      <c r="Q21" s="10" t="s">
        <v>238</v>
      </c>
      <c r="R21" s="9">
        <v>113514.12855854</v>
      </c>
      <c r="S21" s="10" t="s">
        <v>180</v>
      </c>
    </row>
    <row r="22" spans="1:19" x14ac:dyDescent="0.2">
      <c r="A22" s="12" t="s">
        <v>189</v>
      </c>
      <c r="B22" s="9">
        <v>2191.8519999999999</v>
      </c>
      <c r="C22" s="10" t="s">
        <v>159</v>
      </c>
      <c r="D22" s="9">
        <v>62254.555999999997</v>
      </c>
      <c r="E22" s="10" t="s">
        <v>159</v>
      </c>
      <c r="F22" s="9">
        <v>613.47238700000003</v>
      </c>
      <c r="G22" s="10" t="s">
        <v>159</v>
      </c>
      <c r="H22" s="9">
        <v>18856.419999999998</v>
      </c>
      <c r="I22" s="10" t="s">
        <v>159</v>
      </c>
      <c r="J22" s="9">
        <v>7988.7529999999997</v>
      </c>
      <c r="K22" s="10" t="s">
        <v>159</v>
      </c>
      <c r="L22" s="9">
        <v>0</v>
      </c>
      <c r="M22" s="10" t="s">
        <v>178</v>
      </c>
      <c r="N22" s="9">
        <v>27555.69</v>
      </c>
      <c r="O22" s="10" t="s">
        <v>159</v>
      </c>
      <c r="P22" s="9">
        <v>0</v>
      </c>
      <c r="Q22" s="10" t="s">
        <v>238</v>
      </c>
      <c r="R22" s="9">
        <v>119460.74338699999</v>
      </c>
      <c r="S22" s="10" t="s">
        <v>180</v>
      </c>
    </row>
    <row r="23" spans="1:19" x14ac:dyDescent="0.2">
      <c r="A23" s="12" t="s">
        <v>190</v>
      </c>
      <c r="B23" s="9">
        <v>2214.846</v>
      </c>
      <c r="C23" s="10" t="s">
        <v>159</v>
      </c>
      <c r="D23" s="9">
        <v>65246.703999999998</v>
      </c>
      <c r="E23" s="10" t="s">
        <v>159</v>
      </c>
      <c r="F23" s="9">
        <v>619.80101999999999</v>
      </c>
      <c r="G23" s="10" t="s">
        <v>159</v>
      </c>
      <c r="H23" s="9">
        <v>19895.643</v>
      </c>
      <c r="I23" s="10" t="s">
        <v>159</v>
      </c>
      <c r="J23" s="9">
        <v>7996.29</v>
      </c>
      <c r="K23" s="10" t="s">
        <v>159</v>
      </c>
      <c r="L23" s="9">
        <v>0</v>
      </c>
      <c r="M23" s="10" t="s">
        <v>178</v>
      </c>
      <c r="N23" s="9">
        <v>27587.198</v>
      </c>
      <c r="O23" s="10" t="s">
        <v>159</v>
      </c>
      <c r="P23" s="9">
        <v>0</v>
      </c>
      <c r="Q23" s="10" t="s">
        <v>238</v>
      </c>
      <c r="R23" s="9">
        <v>123560.48202</v>
      </c>
      <c r="S23" s="10" t="s">
        <v>180</v>
      </c>
    </row>
    <row r="24" spans="1:19" x14ac:dyDescent="0.2">
      <c r="A24" s="12" t="s">
        <v>191</v>
      </c>
      <c r="B24" s="9">
        <v>2225.433</v>
      </c>
      <c r="C24" s="10" t="s">
        <v>159</v>
      </c>
      <c r="D24" s="9">
        <v>66919.17</v>
      </c>
      <c r="E24" s="10" t="s">
        <v>159</v>
      </c>
      <c r="F24" s="9">
        <v>611.80435899999998</v>
      </c>
      <c r="G24" s="10" t="s">
        <v>159</v>
      </c>
      <c r="H24" s="9">
        <v>20715.673999999999</v>
      </c>
      <c r="I24" s="10" t="s">
        <v>159</v>
      </c>
      <c r="J24" s="9">
        <v>7901.741</v>
      </c>
      <c r="K24" s="10" t="s">
        <v>159</v>
      </c>
      <c r="L24" s="9">
        <v>0</v>
      </c>
      <c r="M24" s="10" t="s">
        <v>178</v>
      </c>
      <c r="N24" s="9">
        <v>25838.812999999998</v>
      </c>
      <c r="O24" s="10" t="s">
        <v>159</v>
      </c>
      <c r="P24" s="9">
        <v>0</v>
      </c>
      <c r="Q24" s="10" t="s">
        <v>238</v>
      </c>
      <c r="R24" s="9">
        <v>124212.63535900001</v>
      </c>
      <c r="S24" s="10" t="s">
        <v>180</v>
      </c>
    </row>
    <row r="25" spans="1:19" x14ac:dyDescent="0.2">
      <c r="A25" s="12" t="s">
        <v>192</v>
      </c>
      <c r="B25" s="9">
        <v>2176.3719999999998</v>
      </c>
      <c r="C25" s="10" t="s">
        <v>159</v>
      </c>
      <c r="D25" s="9">
        <v>69371.053</v>
      </c>
      <c r="E25" s="10" t="s">
        <v>159</v>
      </c>
      <c r="F25" s="9">
        <v>706.07222200000001</v>
      </c>
      <c r="G25" s="10" t="s">
        <v>159</v>
      </c>
      <c r="H25" s="9">
        <v>21501.85</v>
      </c>
      <c r="I25" s="10" t="s">
        <v>159</v>
      </c>
      <c r="J25" s="9">
        <v>7995.86</v>
      </c>
      <c r="K25" s="10" t="s">
        <v>159</v>
      </c>
      <c r="L25" s="9">
        <v>0</v>
      </c>
      <c r="M25" s="10" t="s">
        <v>178</v>
      </c>
      <c r="N25" s="9">
        <v>26632.511211690002</v>
      </c>
      <c r="O25" s="10" t="s">
        <v>159</v>
      </c>
      <c r="P25" s="9">
        <v>0</v>
      </c>
      <c r="Q25" s="10" t="s">
        <v>238</v>
      </c>
      <c r="R25" s="9">
        <v>128383.71843369</v>
      </c>
      <c r="S25" s="10" t="s">
        <v>180</v>
      </c>
    </row>
    <row r="26" spans="1:19" x14ac:dyDescent="0.2">
      <c r="A26" s="12" t="s">
        <v>193</v>
      </c>
      <c r="B26" s="9">
        <v>2016.4480000000001</v>
      </c>
      <c r="C26" s="10" t="s">
        <v>159</v>
      </c>
      <c r="D26" s="9">
        <v>74297.266000000003</v>
      </c>
      <c r="E26" s="10" t="s">
        <v>159</v>
      </c>
      <c r="F26" s="9">
        <v>870.40526999999997</v>
      </c>
      <c r="G26" s="10" t="s">
        <v>159</v>
      </c>
      <c r="H26" s="9">
        <v>22909.324000000001</v>
      </c>
      <c r="I26" s="10" t="s">
        <v>159</v>
      </c>
      <c r="J26" s="9">
        <v>8055.7079999999996</v>
      </c>
      <c r="K26" s="10" t="s">
        <v>159</v>
      </c>
      <c r="L26" s="9">
        <v>0</v>
      </c>
      <c r="M26" s="10" t="s">
        <v>178</v>
      </c>
      <c r="N26" s="9">
        <v>27546.894</v>
      </c>
      <c r="O26" s="10" t="s">
        <v>159</v>
      </c>
      <c r="P26" s="9">
        <v>0</v>
      </c>
      <c r="Q26" s="10" t="s">
        <v>238</v>
      </c>
      <c r="R26" s="9">
        <v>135696.04527</v>
      </c>
      <c r="S26" s="10" t="s">
        <v>180</v>
      </c>
    </row>
    <row r="27" spans="1:19" x14ac:dyDescent="0.2">
      <c r="A27" s="12" t="s">
        <v>195</v>
      </c>
      <c r="B27" s="9">
        <v>2047.7049999999999</v>
      </c>
      <c r="C27" s="10" t="s">
        <v>159</v>
      </c>
      <c r="D27" s="9">
        <v>79056.857999999993</v>
      </c>
      <c r="E27" s="10" t="s">
        <v>159</v>
      </c>
      <c r="F27" s="9">
        <v>931.86244999999997</v>
      </c>
      <c r="G27" s="10" t="s">
        <v>159</v>
      </c>
      <c r="H27" s="9">
        <v>24186.179</v>
      </c>
      <c r="I27" s="10" t="s">
        <v>159</v>
      </c>
      <c r="J27" s="9">
        <v>8000.393</v>
      </c>
      <c r="K27" s="10" t="s">
        <v>159</v>
      </c>
      <c r="L27" s="9">
        <v>0</v>
      </c>
      <c r="M27" s="10" t="s">
        <v>178</v>
      </c>
      <c r="N27" s="9">
        <v>28287.069</v>
      </c>
      <c r="O27" s="10" t="s">
        <v>159</v>
      </c>
      <c r="P27" s="9">
        <v>0</v>
      </c>
      <c r="Q27" s="10" t="s">
        <v>238</v>
      </c>
      <c r="R27" s="9">
        <v>142510.06645000001</v>
      </c>
      <c r="S27" s="10" t="s">
        <v>180</v>
      </c>
    </row>
    <row r="28" spans="1:19" x14ac:dyDescent="0.2">
      <c r="A28" s="12" t="s">
        <v>196</v>
      </c>
      <c r="B28" s="9">
        <v>2064.6750000000002</v>
      </c>
      <c r="C28" s="10" t="s">
        <v>159</v>
      </c>
      <c r="D28" s="9">
        <v>80336.67</v>
      </c>
      <c r="E28" s="10" t="s">
        <v>159</v>
      </c>
      <c r="F28" s="9">
        <v>990.49243000000001</v>
      </c>
      <c r="G28" s="10" t="s">
        <v>159</v>
      </c>
      <c r="H28" s="9">
        <v>24770.0026832</v>
      </c>
      <c r="I28" s="10" t="s">
        <v>159</v>
      </c>
      <c r="J28" s="9">
        <v>7595.027</v>
      </c>
      <c r="K28" s="10" t="s">
        <v>159</v>
      </c>
      <c r="L28" s="9">
        <v>0</v>
      </c>
      <c r="M28" s="10" t="s">
        <v>178</v>
      </c>
      <c r="N28" s="9">
        <v>28467.049111249999</v>
      </c>
      <c r="O28" s="10" t="s">
        <v>159</v>
      </c>
      <c r="P28" s="9">
        <v>0</v>
      </c>
      <c r="Q28" s="10" t="s">
        <v>238</v>
      </c>
      <c r="R28" s="9">
        <v>144223.91622444999</v>
      </c>
      <c r="S28" s="10" t="s">
        <v>180</v>
      </c>
    </row>
    <row r="29" spans="1:19" x14ac:dyDescent="0.2">
      <c r="A29" s="12" t="s">
        <v>198</v>
      </c>
      <c r="B29" s="9">
        <v>2003.683</v>
      </c>
      <c r="C29" s="10" t="s">
        <v>159</v>
      </c>
      <c r="D29" s="9">
        <v>83174.001999999993</v>
      </c>
      <c r="E29" s="10" t="s">
        <v>179</v>
      </c>
      <c r="F29" s="9">
        <v>1119.211</v>
      </c>
      <c r="G29" s="10" t="s">
        <v>159</v>
      </c>
      <c r="H29" s="9">
        <v>26082.117999999999</v>
      </c>
      <c r="I29" s="10" t="s">
        <v>159</v>
      </c>
      <c r="J29" s="9">
        <v>7576.14</v>
      </c>
      <c r="K29" s="10" t="s">
        <v>159</v>
      </c>
      <c r="L29" s="9">
        <v>0</v>
      </c>
      <c r="M29" s="10" t="s">
        <v>178</v>
      </c>
      <c r="N29" s="9">
        <v>29579.793553939999</v>
      </c>
      <c r="O29" s="10" t="s">
        <v>159</v>
      </c>
      <c r="P29" s="9">
        <v>0</v>
      </c>
      <c r="Q29" s="10" t="s">
        <v>238</v>
      </c>
      <c r="R29" s="9">
        <v>149534.94755394</v>
      </c>
      <c r="S29" s="10" t="s">
        <v>180</v>
      </c>
    </row>
    <row r="30" spans="1:19" x14ac:dyDescent="0.2">
      <c r="A30" s="12" t="s">
        <v>199</v>
      </c>
      <c r="B30" s="9">
        <v>1981.38</v>
      </c>
      <c r="C30" s="10" t="s">
        <v>159</v>
      </c>
      <c r="D30" s="9">
        <v>86036.009300000005</v>
      </c>
      <c r="E30" s="10" t="s">
        <v>159</v>
      </c>
      <c r="F30" s="9">
        <v>1160.2909999999999</v>
      </c>
      <c r="G30" s="10" t="s">
        <v>159</v>
      </c>
      <c r="H30" s="9">
        <v>26820.375620089999</v>
      </c>
      <c r="I30" s="10" t="s">
        <v>159</v>
      </c>
      <c r="J30" s="9">
        <v>7651.1480000000001</v>
      </c>
      <c r="K30" s="10" t="s">
        <v>159</v>
      </c>
      <c r="L30" s="9">
        <v>0</v>
      </c>
      <c r="M30" s="10" t="s">
        <v>178</v>
      </c>
      <c r="N30" s="9">
        <v>29916.099135320001</v>
      </c>
      <c r="O30" s="10" t="s">
        <v>159</v>
      </c>
      <c r="P30" s="9">
        <v>0</v>
      </c>
      <c r="Q30" s="10" t="s">
        <v>238</v>
      </c>
      <c r="R30" s="9">
        <v>153565.30305541001</v>
      </c>
      <c r="S30" s="10" t="s">
        <v>180</v>
      </c>
    </row>
    <row r="31" spans="1:19" x14ac:dyDescent="0.2">
      <c r="A31" s="12" t="s">
        <v>200</v>
      </c>
      <c r="B31" s="9">
        <v>1498.6869999999999</v>
      </c>
      <c r="C31" s="10" t="s">
        <v>159</v>
      </c>
      <c r="D31" s="9">
        <v>73636.326000000001</v>
      </c>
      <c r="E31" s="10" t="s">
        <v>159</v>
      </c>
      <c r="F31" s="9">
        <v>1001.269</v>
      </c>
      <c r="G31" s="10" t="s">
        <v>159</v>
      </c>
      <c r="H31" s="9">
        <v>20500.535591899999</v>
      </c>
      <c r="I31" s="10" t="s">
        <v>159</v>
      </c>
      <c r="J31" s="9">
        <v>5752.6350000000002</v>
      </c>
      <c r="K31" s="10" t="s">
        <v>159</v>
      </c>
      <c r="L31" s="9">
        <v>0</v>
      </c>
      <c r="M31" s="10" t="s">
        <v>178</v>
      </c>
      <c r="N31" s="9">
        <v>22122.280103509998</v>
      </c>
      <c r="O31" s="10" t="s">
        <v>159</v>
      </c>
      <c r="P31" s="9">
        <v>0</v>
      </c>
      <c r="Q31" s="10" t="s">
        <v>238</v>
      </c>
      <c r="R31" s="9">
        <v>124511.73269541</v>
      </c>
      <c r="S31" s="10" t="s">
        <v>180</v>
      </c>
    </row>
    <row r="32" spans="1:19" x14ac:dyDescent="0.2">
      <c r="A32" s="15" t="s">
        <v>201</v>
      </c>
      <c r="B32" s="13">
        <v>1869.374</v>
      </c>
      <c r="C32" s="14" t="s">
        <v>159</v>
      </c>
      <c r="D32" s="13">
        <v>85724.195999999996</v>
      </c>
      <c r="E32" s="14" t="s">
        <v>159</v>
      </c>
      <c r="F32" s="13">
        <v>1649.867</v>
      </c>
      <c r="G32" s="14" t="s">
        <v>159</v>
      </c>
      <c r="H32" s="13">
        <v>32339.563639389999</v>
      </c>
      <c r="I32" s="14" t="s">
        <v>159</v>
      </c>
      <c r="J32" s="13">
        <v>8683.5550000000003</v>
      </c>
      <c r="K32" s="14" t="s">
        <v>159</v>
      </c>
      <c r="L32" s="13">
        <v>0</v>
      </c>
      <c r="M32" s="14" t="s">
        <v>178</v>
      </c>
      <c r="N32" s="13">
        <v>17646.30611655</v>
      </c>
      <c r="O32" s="14" t="s">
        <v>159</v>
      </c>
      <c r="P32" s="13">
        <v>0</v>
      </c>
      <c r="Q32" s="14" t="s">
        <v>238</v>
      </c>
      <c r="R32" s="13">
        <v>147912.86175593999</v>
      </c>
      <c r="S32" s="14" t="s">
        <v>180</v>
      </c>
    </row>
    <row r="34" spans="1:2" x14ac:dyDescent="0.2">
      <c r="A34" s="16" t="s">
        <v>202</v>
      </c>
      <c r="B34" s="16" t="s">
        <v>203</v>
      </c>
    </row>
    <row r="36" spans="1:2" x14ac:dyDescent="0.2">
      <c r="B36" s="16" t="s">
        <v>239</v>
      </c>
    </row>
    <row r="37" spans="1:2" x14ac:dyDescent="0.2">
      <c r="B37" s="16" t="s">
        <v>240</v>
      </c>
    </row>
    <row r="39" spans="1:2" x14ac:dyDescent="0.2">
      <c r="B39" s="16" t="s">
        <v>208</v>
      </c>
    </row>
    <row r="40" spans="1:2" x14ac:dyDescent="0.2">
      <c r="B40" s="16" t="s">
        <v>241</v>
      </c>
    </row>
    <row r="41" spans="1:2" x14ac:dyDescent="0.2">
      <c r="B41" s="16" t="s">
        <v>209</v>
      </c>
    </row>
    <row r="44" spans="1:2" x14ac:dyDescent="0.2">
      <c r="A44" s="17" t="str">
        <f>HYPERLINK("#'CASINO 15'!A2", "&lt;&lt;&lt; Previous table")</f>
        <v>&lt;&lt;&lt; Previous table</v>
      </c>
    </row>
    <row r="45" spans="1:2" x14ac:dyDescent="0.2">
      <c r="A45" s="17" t="str">
        <f>HYPERLINK("#'GAMING_MACHINES 2'!A2", "&gt;&gt;&gt; Next table")</f>
        <v>&gt;&gt;&gt; Next table</v>
      </c>
    </row>
  </sheetData>
  <mergeCells count="12">
    <mergeCell ref="A2:S2"/>
    <mergeCell ref="A3:S3"/>
    <mergeCell ref="A6:S6"/>
    <mergeCell ref="B5:C5"/>
    <mergeCell ref="D5:E5"/>
    <mergeCell ref="F5:G5"/>
    <mergeCell ref="H5:I5"/>
    <mergeCell ref="J5:K5"/>
    <mergeCell ref="L5:M5"/>
    <mergeCell ref="N5:O5"/>
    <mergeCell ref="P5:Q5"/>
    <mergeCell ref="R5:S5"/>
  </mergeCells>
  <pageMargins left="0.7" right="0.7" top="0.75" bottom="0.75" header="0.3" footer="0.3"/>
  <pageSetup paperSize="9" orientation="portrait" horizontalDpi="300" verticalDpi="30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S45"/>
  <sheetViews>
    <sheetView workbookViewId="0"/>
  </sheetViews>
  <sheetFormatPr defaultColWidth="11.42578125" defaultRowHeight="12.75" x14ac:dyDescent="0.2"/>
  <cols>
    <col min="1" max="2" width="12.7109375" customWidth="1"/>
    <col min="3" max="3" width="4.42578125" customWidth="1"/>
    <col min="4" max="4" width="12.7109375" customWidth="1"/>
    <col min="5" max="5" width="4.42578125" customWidth="1"/>
    <col min="6" max="6" width="12.7109375" customWidth="1"/>
    <col min="7" max="7" width="4.42578125" customWidth="1"/>
    <col min="8" max="8" width="12.7109375" customWidth="1"/>
    <col min="9" max="9" width="4.42578125" customWidth="1"/>
    <col min="10" max="10" width="12.7109375" customWidth="1"/>
    <col min="11" max="11" width="4.42578125" customWidth="1"/>
    <col min="12" max="12" width="12.7109375" customWidth="1"/>
    <col min="13" max="13" width="4.42578125" customWidth="1"/>
    <col min="14" max="14" width="12.7109375" customWidth="1"/>
    <col min="15" max="15" width="4.42578125" customWidth="1"/>
    <col min="16" max="16" width="12.7109375" customWidth="1"/>
    <col min="17" max="17" width="4.42578125" customWidth="1"/>
    <col min="18" max="18" width="12.7109375" customWidth="1"/>
    <col min="19" max="19" width="4.42578125" customWidth="1"/>
  </cols>
  <sheetData>
    <row r="1" spans="1:19" x14ac:dyDescent="0.2">
      <c r="A1" s="8" t="str">
        <f>HYPERLINK("#'INDEX'!B22", "Link to index")</f>
        <v>Link to index</v>
      </c>
    </row>
    <row r="2" spans="1:19" ht="15.75" customHeight="1" x14ac:dyDescent="0.2">
      <c r="A2" s="25" t="s">
        <v>242</v>
      </c>
      <c r="B2" s="24"/>
      <c r="C2" s="24"/>
      <c r="D2" s="24"/>
      <c r="E2" s="24"/>
      <c r="F2" s="24"/>
      <c r="G2" s="24"/>
      <c r="H2" s="24"/>
      <c r="I2" s="24"/>
      <c r="J2" s="24"/>
      <c r="K2" s="24"/>
      <c r="L2" s="24"/>
      <c r="M2" s="24"/>
      <c r="N2" s="24"/>
      <c r="O2" s="24"/>
      <c r="P2" s="24"/>
      <c r="Q2" s="24"/>
      <c r="R2" s="24"/>
      <c r="S2" s="24"/>
    </row>
    <row r="3" spans="1:19" ht="15.75" customHeight="1" x14ac:dyDescent="0.2">
      <c r="A3" s="25" t="s">
        <v>40</v>
      </c>
      <c r="B3" s="24"/>
      <c r="C3" s="24"/>
      <c r="D3" s="24"/>
      <c r="E3" s="24"/>
      <c r="F3" s="24"/>
      <c r="G3" s="24"/>
      <c r="H3" s="24"/>
      <c r="I3" s="24"/>
      <c r="J3" s="24"/>
      <c r="K3" s="24"/>
      <c r="L3" s="24"/>
      <c r="M3" s="24"/>
      <c r="N3" s="24"/>
      <c r="O3" s="24"/>
      <c r="P3" s="24"/>
      <c r="Q3" s="24"/>
      <c r="R3" s="24"/>
      <c r="S3" s="24"/>
    </row>
    <row r="4" spans="1:19" ht="15.75" customHeight="1" x14ac:dyDescent="0.2"/>
    <row r="5" spans="1:19" ht="55.5" customHeight="1" x14ac:dyDescent="0.2">
      <c r="A5" s="11" t="s">
        <v>159</v>
      </c>
      <c r="B5" s="27" t="s">
        <v>160</v>
      </c>
      <c r="C5" s="27" t="s">
        <v>159</v>
      </c>
      <c r="D5" s="27" t="s">
        <v>161</v>
      </c>
      <c r="E5" s="27" t="s">
        <v>159</v>
      </c>
      <c r="F5" s="27" t="s">
        <v>162</v>
      </c>
      <c r="G5" s="27" t="s">
        <v>159</v>
      </c>
      <c r="H5" s="27" t="s">
        <v>163</v>
      </c>
      <c r="I5" s="27" t="s">
        <v>159</v>
      </c>
      <c r="J5" s="27" t="s">
        <v>164</v>
      </c>
      <c r="K5" s="27" t="s">
        <v>159</v>
      </c>
      <c r="L5" s="27" t="s">
        <v>165</v>
      </c>
      <c r="M5" s="27" t="s">
        <v>159</v>
      </c>
      <c r="N5" s="27" t="s">
        <v>166</v>
      </c>
      <c r="O5" s="27" t="s">
        <v>159</v>
      </c>
      <c r="P5" s="27" t="s">
        <v>167</v>
      </c>
      <c r="Q5" s="27" t="s">
        <v>159</v>
      </c>
      <c r="R5" s="27" t="s">
        <v>168</v>
      </c>
      <c r="S5" s="27" t="s">
        <v>159</v>
      </c>
    </row>
    <row r="6" spans="1:19" x14ac:dyDescent="0.2">
      <c r="A6" s="26" t="s">
        <v>169</v>
      </c>
      <c r="B6" s="26"/>
      <c r="C6" s="26"/>
      <c r="D6" s="26"/>
      <c r="E6" s="26"/>
      <c r="F6" s="26"/>
      <c r="G6" s="26"/>
      <c r="H6" s="26"/>
      <c r="I6" s="26"/>
      <c r="J6" s="26"/>
      <c r="K6" s="26"/>
      <c r="L6" s="26"/>
      <c r="M6" s="26"/>
      <c r="N6" s="26"/>
      <c r="O6" s="26"/>
      <c r="P6" s="26"/>
      <c r="Q6" s="26"/>
      <c r="R6" s="26"/>
      <c r="S6" s="26"/>
    </row>
    <row r="7" spans="1:19" x14ac:dyDescent="0.2">
      <c r="A7" s="12" t="s">
        <v>170</v>
      </c>
      <c r="B7" s="9">
        <v>2068.49950832073</v>
      </c>
      <c r="C7" s="10" t="s">
        <v>159</v>
      </c>
      <c r="D7" s="9">
        <v>43331.079387291997</v>
      </c>
      <c r="E7" s="10" t="s">
        <v>159</v>
      </c>
      <c r="F7" s="9">
        <v>133.701134644478</v>
      </c>
      <c r="G7" s="10" t="s">
        <v>159</v>
      </c>
      <c r="H7" s="9">
        <v>5421.0358169440296</v>
      </c>
      <c r="I7" s="10" t="s">
        <v>159</v>
      </c>
      <c r="J7" s="9">
        <v>4660.2828668683796</v>
      </c>
      <c r="K7" s="10" t="s">
        <v>159</v>
      </c>
      <c r="L7" s="9">
        <v>0</v>
      </c>
      <c r="M7" s="10" t="s">
        <v>159</v>
      </c>
      <c r="N7" s="9">
        <v>23761.705030257199</v>
      </c>
      <c r="O7" s="10" t="s">
        <v>159</v>
      </c>
      <c r="P7" s="9">
        <v>0</v>
      </c>
      <c r="Q7" s="10" t="s">
        <v>238</v>
      </c>
      <c r="R7" s="9">
        <v>79376.303744326797</v>
      </c>
      <c r="S7" s="10" t="s">
        <v>159</v>
      </c>
    </row>
    <row r="8" spans="1:19" x14ac:dyDescent="0.2">
      <c r="A8" s="12" t="s">
        <v>171</v>
      </c>
      <c r="B8" s="9">
        <v>2033.6987686567199</v>
      </c>
      <c r="C8" s="10" t="s">
        <v>159</v>
      </c>
      <c r="D8" s="9">
        <v>45599.608694029797</v>
      </c>
      <c r="E8" s="10" t="s">
        <v>159</v>
      </c>
      <c r="F8" s="9">
        <v>317.61652985074602</v>
      </c>
      <c r="G8" s="10" t="s">
        <v>159</v>
      </c>
      <c r="H8" s="9">
        <v>6147.3316791044799</v>
      </c>
      <c r="I8" s="10" t="s">
        <v>159</v>
      </c>
      <c r="J8" s="9">
        <v>5302.83813432836</v>
      </c>
      <c r="K8" s="10" t="s">
        <v>159</v>
      </c>
      <c r="L8" s="9">
        <v>78.921417910447801</v>
      </c>
      <c r="M8" s="10" t="s">
        <v>159</v>
      </c>
      <c r="N8" s="9">
        <v>27873.7323134328</v>
      </c>
      <c r="O8" s="10" t="s">
        <v>159</v>
      </c>
      <c r="P8" s="9">
        <v>0</v>
      </c>
      <c r="Q8" s="10" t="s">
        <v>238</v>
      </c>
      <c r="R8" s="9">
        <v>87353.747537313393</v>
      </c>
      <c r="S8" s="10" t="s">
        <v>159</v>
      </c>
    </row>
    <row r="9" spans="1:19" x14ac:dyDescent="0.2">
      <c r="A9" s="12" t="s">
        <v>172</v>
      </c>
      <c r="B9" s="9">
        <v>2191.2294402985099</v>
      </c>
      <c r="C9" s="10" t="s">
        <v>159</v>
      </c>
      <c r="D9" s="9">
        <v>53559.206007462701</v>
      </c>
      <c r="E9" s="10" t="s">
        <v>159</v>
      </c>
      <c r="F9" s="9">
        <v>407.58119402985102</v>
      </c>
      <c r="G9" s="10" t="s">
        <v>159</v>
      </c>
      <c r="H9" s="9">
        <v>7116.8697761193998</v>
      </c>
      <c r="I9" s="10" t="s">
        <v>159</v>
      </c>
      <c r="J9" s="9">
        <v>5772.7153731343296</v>
      </c>
      <c r="K9" s="10" t="s">
        <v>159</v>
      </c>
      <c r="L9" s="9">
        <v>362.23145522388103</v>
      </c>
      <c r="M9" s="10" t="s">
        <v>159</v>
      </c>
      <c r="N9" s="9">
        <v>31738.7089179104</v>
      </c>
      <c r="O9" s="10" t="s">
        <v>159</v>
      </c>
      <c r="P9" s="9">
        <v>0</v>
      </c>
      <c r="Q9" s="10" t="s">
        <v>238</v>
      </c>
      <c r="R9" s="9">
        <v>101148.542164179</v>
      </c>
      <c r="S9" s="10" t="s">
        <v>159</v>
      </c>
    </row>
    <row r="10" spans="1:19" x14ac:dyDescent="0.2">
      <c r="A10" s="12" t="s">
        <v>173</v>
      </c>
      <c r="B10" s="9">
        <v>2460.6700958702099</v>
      </c>
      <c r="C10" s="10" t="s">
        <v>159</v>
      </c>
      <c r="D10" s="9">
        <v>59828.450700590001</v>
      </c>
      <c r="E10" s="10" t="s">
        <v>159</v>
      </c>
      <c r="F10" s="9">
        <v>451.00936578171098</v>
      </c>
      <c r="G10" s="10" t="s">
        <v>159</v>
      </c>
      <c r="H10" s="9">
        <v>9036.5021386430708</v>
      </c>
      <c r="I10" s="10" t="s">
        <v>159</v>
      </c>
      <c r="J10" s="9">
        <v>6453.3252949852504</v>
      </c>
      <c r="K10" s="10" t="s">
        <v>159</v>
      </c>
      <c r="L10" s="9">
        <v>610.17507374631305</v>
      </c>
      <c r="M10" s="10" t="s">
        <v>159</v>
      </c>
      <c r="N10" s="9">
        <v>35602.794616519197</v>
      </c>
      <c r="O10" s="10" t="s">
        <v>159</v>
      </c>
      <c r="P10" s="9">
        <v>0</v>
      </c>
      <c r="Q10" s="10" t="s">
        <v>238</v>
      </c>
      <c r="R10" s="9">
        <v>114442.92728613599</v>
      </c>
      <c r="S10" s="10" t="s">
        <v>159</v>
      </c>
    </row>
    <row r="11" spans="1:19" x14ac:dyDescent="0.2">
      <c r="A11" s="12" t="s">
        <v>174</v>
      </c>
      <c r="B11" s="9">
        <v>2681.9730547550398</v>
      </c>
      <c r="C11" s="10" t="s">
        <v>159</v>
      </c>
      <c r="D11" s="9">
        <v>65728.876945244905</v>
      </c>
      <c r="E11" s="10" t="s">
        <v>159</v>
      </c>
      <c r="F11" s="9">
        <v>477.33105187319899</v>
      </c>
      <c r="G11" s="10" t="s">
        <v>159</v>
      </c>
      <c r="H11" s="9">
        <v>10747.8858429395</v>
      </c>
      <c r="I11" s="10" t="s">
        <v>159</v>
      </c>
      <c r="J11" s="9">
        <v>6980.6970100864501</v>
      </c>
      <c r="K11" s="10" t="s">
        <v>159</v>
      </c>
      <c r="L11" s="9">
        <v>1003.42121757925</v>
      </c>
      <c r="M11" s="10" t="s">
        <v>159</v>
      </c>
      <c r="N11" s="9">
        <v>37904.169236311202</v>
      </c>
      <c r="O11" s="10" t="s">
        <v>159</v>
      </c>
      <c r="P11" s="9">
        <v>0</v>
      </c>
      <c r="Q11" s="10" t="s">
        <v>238</v>
      </c>
      <c r="R11" s="9">
        <v>125524.35435879001</v>
      </c>
      <c r="S11" s="10" t="s">
        <v>159</v>
      </c>
    </row>
    <row r="12" spans="1:19" x14ac:dyDescent="0.2">
      <c r="A12" s="12" t="s">
        <v>175</v>
      </c>
      <c r="B12" s="9">
        <v>2702.0641644021698</v>
      </c>
      <c r="C12" s="10" t="s">
        <v>159</v>
      </c>
      <c r="D12" s="9">
        <v>62138.490862771701</v>
      </c>
      <c r="E12" s="10" t="s">
        <v>159</v>
      </c>
      <c r="F12" s="9">
        <v>475.415217391304</v>
      </c>
      <c r="G12" s="10" t="s">
        <v>159</v>
      </c>
      <c r="H12" s="9">
        <v>12028.160495923899</v>
      </c>
      <c r="I12" s="10" t="s">
        <v>159</v>
      </c>
      <c r="J12" s="9">
        <v>7414.2867187499996</v>
      </c>
      <c r="K12" s="10" t="s">
        <v>159</v>
      </c>
      <c r="L12" s="9">
        <v>1196.6321331521699</v>
      </c>
      <c r="M12" s="10" t="s">
        <v>159</v>
      </c>
      <c r="N12" s="9">
        <v>38139.106283967398</v>
      </c>
      <c r="O12" s="10" t="s">
        <v>159</v>
      </c>
      <c r="P12" s="9">
        <v>0</v>
      </c>
      <c r="Q12" s="10" t="s">
        <v>238</v>
      </c>
      <c r="R12" s="9">
        <v>124094.155876359</v>
      </c>
      <c r="S12" s="10" t="s">
        <v>159</v>
      </c>
    </row>
    <row r="13" spans="1:19" x14ac:dyDescent="0.2">
      <c r="A13" s="12" t="s">
        <v>176</v>
      </c>
      <c r="B13" s="9">
        <v>2879.64871202114</v>
      </c>
      <c r="C13" s="10" t="s">
        <v>159</v>
      </c>
      <c r="D13" s="9">
        <v>66499.610832232502</v>
      </c>
      <c r="E13" s="10" t="s">
        <v>159</v>
      </c>
      <c r="F13" s="9">
        <v>520.26268163804502</v>
      </c>
      <c r="G13" s="10" t="s">
        <v>159</v>
      </c>
      <c r="H13" s="9">
        <v>13262.6192536328</v>
      </c>
      <c r="I13" s="10" t="s">
        <v>159</v>
      </c>
      <c r="J13" s="9">
        <v>8110.21941875826</v>
      </c>
      <c r="K13" s="10" t="s">
        <v>159</v>
      </c>
      <c r="L13" s="9">
        <v>1324.5354359313101</v>
      </c>
      <c r="M13" s="10" t="s">
        <v>159</v>
      </c>
      <c r="N13" s="9">
        <v>39468.366413474199</v>
      </c>
      <c r="O13" s="10" t="s">
        <v>159</v>
      </c>
      <c r="P13" s="9">
        <v>0</v>
      </c>
      <c r="Q13" s="10" t="s">
        <v>238</v>
      </c>
      <c r="R13" s="9">
        <v>132065.26274768799</v>
      </c>
      <c r="S13" s="10" t="s">
        <v>159</v>
      </c>
    </row>
    <row r="14" spans="1:19" x14ac:dyDescent="0.2">
      <c r="A14" s="12" t="s">
        <v>177</v>
      </c>
      <c r="B14" s="9">
        <v>2982.8881410256399</v>
      </c>
      <c r="C14" s="10" t="s">
        <v>159</v>
      </c>
      <c r="D14" s="9">
        <v>71902.077788461596</v>
      </c>
      <c r="E14" s="10" t="s">
        <v>159</v>
      </c>
      <c r="F14" s="9">
        <v>530.05003205128196</v>
      </c>
      <c r="G14" s="10" t="s">
        <v>159</v>
      </c>
      <c r="H14" s="9">
        <v>15121.721250000001</v>
      </c>
      <c r="I14" s="10" t="s">
        <v>159</v>
      </c>
      <c r="J14" s="9">
        <v>8816.5959294871791</v>
      </c>
      <c r="K14" s="10" t="s">
        <v>159</v>
      </c>
      <c r="L14" s="9">
        <v>1425.3111538461501</v>
      </c>
      <c r="M14" s="10" t="s">
        <v>159</v>
      </c>
      <c r="N14" s="9">
        <v>35047.345641025597</v>
      </c>
      <c r="O14" s="10" t="s">
        <v>159</v>
      </c>
      <c r="P14" s="9">
        <v>0</v>
      </c>
      <c r="Q14" s="10" t="s">
        <v>238</v>
      </c>
      <c r="R14" s="9">
        <v>135825.989935897</v>
      </c>
      <c r="S14" s="10" t="s">
        <v>159</v>
      </c>
    </row>
    <row r="15" spans="1:19" x14ac:dyDescent="0.2">
      <c r="A15" s="12" t="s">
        <v>181</v>
      </c>
      <c r="B15" s="9">
        <v>3054.69411764706</v>
      </c>
      <c r="C15" s="10" t="s">
        <v>159</v>
      </c>
      <c r="D15" s="9">
        <v>73991.944117646999</v>
      </c>
      <c r="E15" s="10" t="s">
        <v>159</v>
      </c>
      <c r="F15" s="9">
        <v>578.511764705882</v>
      </c>
      <c r="G15" s="10" t="s">
        <v>159</v>
      </c>
      <c r="H15" s="9">
        <v>17905.982352941199</v>
      </c>
      <c r="I15" s="10" t="s">
        <v>159</v>
      </c>
      <c r="J15" s="9">
        <v>9561.5750000000007</v>
      </c>
      <c r="K15" s="10" t="s">
        <v>159</v>
      </c>
      <c r="L15" s="9">
        <v>1527.6411764705899</v>
      </c>
      <c r="M15" s="10" t="s">
        <v>159</v>
      </c>
      <c r="N15" s="9">
        <v>34188.976470588197</v>
      </c>
      <c r="O15" s="10" t="s">
        <v>159</v>
      </c>
      <c r="P15" s="9">
        <v>0</v>
      </c>
      <c r="Q15" s="10" t="s">
        <v>238</v>
      </c>
      <c r="R15" s="9">
        <v>140809.32500000001</v>
      </c>
      <c r="S15" s="10" t="s">
        <v>159</v>
      </c>
    </row>
    <row r="16" spans="1:19" x14ac:dyDescent="0.2">
      <c r="A16" s="12" t="s">
        <v>182</v>
      </c>
      <c r="B16" s="9">
        <v>2930.9843520782401</v>
      </c>
      <c r="C16" s="10" t="s">
        <v>159</v>
      </c>
      <c r="D16" s="9">
        <v>77500.665800733506</v>
      </c>
      <c r="E16" s="10" t="s">
        <v>159</v>
      </c>
      <c r="F16" s="9">
        <v>655.01222493887497</v>
      </c>
      <c r="G16" s="10" t="s">
        <v>159</v>
      </c>
      <c r="H16" s="9">
        <v>20675.5987775061</v>
      </c>
      <c r="I16" s="10" t="s">
        <v>159</v>
      </c>
      <c r="J16" s="9">
        <v>10047.6792481663</v>
      </c>
      <c r="K16" s="10" t="s">
        <v>159</v>
      </c>
      <c r="L16" s="9">
        <v>1554.2018031784801</v>
      </c>
      <c r="M16" s="10" t="s">
        <v>159</v>
      </c>
      <c r="N16" s="9">
        <v>34216.037347188299</v>
      </c>
      <c r="O16" s="10" t="s">
        <v>159</v>
      </c>
      <c r="P16" s="9">
        <v>0</v>
      </c>
      <c r="Q16" s="10" t="s">
        <v>238</v>
      </c>
      <c r="R16" s="9">
        <v>147580.17955378999</v>
      </c>
      <c r="S16" s="10" t="s">
        <v>159</v>
      </c>
    </row>
    <row r="17" spans="1:19" x14ac:dyDescent="0.2">
      <c r="A17" s="12" t="s">
        <v>183</v>
      </c>
      <c r="B17" s="9">
        <v>3012.8781990521302</v>
      </c>
      <c r="C17" s="10" t="s">
        <v>159</v>
      </c>
      <c r="D17" s="9">
        <v>78706.538299762993</v>
      </c>
      <c r="E17" s="10" t="s">
        <v>159</v>
      </c>
      <c r="F17" s="9">
        <v>738.00899377962105</v>
      </c>
      <c r="G17" s="10" t="s">
        <v>159</v>
      </c>
      <c r="H17" s="9">
        <v>22222.355953791499</v>
      </c>
      <c r="I17" s="10" t="s">
        <v>159</v>
      </c>
      <c r="J17" s="9">
        <v>10217.1484597156</v>
      </c>
      <c r="K17" s="10" t="s">
        <v>159</v>
      </c>
      <c r="L17" s="9">
        <v>1326.7862633293801</v>
      </c>
      <c r="M17" s="10" t="s">
        <v>159</v>
      </c>
      <c r="N17" s="9">
        <v>34025.221208530798</v>
      </c>
      <c r="O17" s="10" t="s">
        <v>159</v>
      </c>
      <c r="P17" s="9">
        <v>0</v>
      </c>
      <c r="Q17" s="10" t="s">
        <v>238</v>
      </c>
      <c r="R17" s="9">
        <v>150248.93737796199</v>
      </c>
      <c r="S17" s="10" t="s">
        <v>159</v>
      </c>
    </row>
    <row r="18" spans="1:19" x14ac:dyDescent="0.2">
      <c r="A18" s="12" t="s">
        <v>184</v>
      </c>
      <c r="B18" s="9">
        <v>2909.5947640966601</v>
      </c>
      <c r="C18" s="10" t="s">
        <v>159</v>
      </c>
      <c r="D18" s="9">
        <v>81090.5373130035</v>
      </c>
      <c r="E18" s="10" t="s">
        <v>159</v>
      </c>
      <c r="F18" s="9">
        <v>813.81798043728395</v>
      </c>
      <c r="G18" s="10" t="s">
        <v>159</v>
      </c>
      <c r="H18" s="9">
        <v>20770.629142692698</v>
      </c>
      <c r="I18" s="10" t="s">
        <v>159</v>
      </c>
      <c r="J18" s="9">
        <v>10829.6586018412</v>
      </c>
      <c r="K18" s="10" t="s">
        <v>159</v>
      </c>
      <c r="L18" s="9">
        <v>0</v>
      </c>
      <c r="M18" s="10" t="s">
        <v>178</v>
      </c>
      <c r="N18" s="9">
        <v>34115.577387802099</v>
      </c>
      <c r="O18" s="10" t="s">
        <v>159</v>
      </c>
      <c r="P18" s="9">
        <v>0</v>
      </c>
      <c r="Q18" s="10" t="s">
        <v>238</v>
      </c>
      <c r="R18" s="9">
        <v>150529.81518987301</v>
      </c>
      <c r="S18" s="10" t="s">
        <v>180</v>
      </c>
    </row>
    <row r="19" spans="1:19" x14ac:dyDescent="0.2">
      <c r="A19" s="12" t="s">
        <v>185</v>
      </c>
      <c r="B19" s="9">
        <v>2762.2679844098002</v>
      </c>
      <c r="C19" s="10" t="s">
        <v>159</v>
      </c>
      <c r="D19" s="9">
        <v>71970.131737193806</v>
      </c>
      <c r="E19" s="10" t="s">
        <v>159</v>
      </c>
      <c r="F19" s="9">
        <v>913.87877650334099</v>
      </c>
      <c r="G19" s="10" t="s">
        <v>159</v>
      </c>
      <c r="H19" s="9">
        <v>22429.175299504201</v>
      </c>
      <c r="I19" s="10" t="s">
        <v>159</v>
      </c>
      <c r="J19" s="9">
        <v>10224.6484966592</v>
      </c>
      <c r="K19" s="10" t="s">
        <v>159</v>
      </c>
      <c r="L19" s="9">
        <v>0</v>
      </c>
      <c r="M19" s="10" t="s">
        <v>178</v>
      </c>
      <c r="N19" s="9">
        <v>34287.591258351902</v>
      </c>
      <c r="O19" s="10" t="s">
        <v>159</v>
      </c>
      <c r="P19" s="9">
        <v>0</v>
      </c>
      <c r="Q19" s="10" t="s">
        <v>238</v>
      </c>
      <c r="R19" s="9">
        <v>142587.69355262199</v>
      </c>
      <c r="S19" s="10" t="s">
        <v>180</v>
      </c>
    </row>
    <row r="20" spans="1:19" x14ac:dyDescent="0.2">
      <c r="A20" s="12" t="s">
        <v>187</v>
      </c>
      <c r="B20" s="9">
        <v>2645.9350431965399</v>
      </c>
      <c r="C20" s="10" t="s">
        <v>159</v>
      </c>
      <c r="D20" s="9">
        <v>72974.954778617699</v>
      </c>
      <c r="E20" s="10" t="s">
        <v>159</v>
      </c>
      <c r="F20" s="9">
        <v>975.84285322894198</v>
      </c>
      <c r="G20" s="10" t="s">
        <v>159</v>
      </c>
      <c r="H20" s="9">
        <v>23080.952618790499</v>
      </c>
      <c r="I20" s="10" t="s">
        <v>159</v>
      </c>
      <c r="J20" s="9">
        <v>10024.4325593952</v>
      </c>
      <c r="K20" s="10" t="s">
        <v>159</v>
      </c>
      <c r="L20" s="9">
        <v>0</v>
      </c>
      <c r="M20" s="10" t="s">
        <v>178</v>
      </c>
      <c r="N20" s="9">
        <v>35103.109773218101</v>
      </c>
      <c r="O20" s="10" t="s">
        <v>159</v>
      </c>
      <c r="P20" s="9">
        <v>0</v>
      </c>
      <c r="Q20" s="10" t="s">
        <v>238</v>
      </c>
      <c r="R20" s="9">
        <v>144805.22762644701</v>
      </c>
      <c r="S20" s="10" t="s">
        <v>180</v>
      </c>
    </row>
    <row r="21" spans="1:19" x14ac:dyDescent="0.2">
      <c r="A21" s="12" t="s">
        <v>188</v>
      </c>
      <c r="B21" s="9">
        <v>2575.83921413502</v>
      </c>
      <c r="C21" s="10" t="s">
        <v>159</v>
      </c>
      <c r="D21" s="9">
        <v>72489.832753164606</v>
      </c>
      <c r="E21" s="10" t="s">
        <v>159</v>
      </c>
      <c r="F21" s="9">
        <v>848.099365559072</v>
      </c>
      <c r="G21" s="10" t="s">
        <v>159</v>
      </c>
      <c r="H21" s="9">
        <v>21963.711049578102</v>
      </c>
      <c r="I21" s="10" t="s">
        <v>159</v>
      </c>
      <c r="J21" s="9">
        <v>9602.3949894514808</v>
      </c>
      <c r="K21" s="10" t="s">
        <v>159</v>
      </c>
      <c r="L21" s="9">
        <v>0</v>
      </c>
      <c r="M21" s="10" t="s">
        <v>178</v>
      </c>
      <c r="N21" s="9">
        <v>33215.376906892903</v>
      </c>
      <c r="O21" s="10" t="s">
        <v>159</v>
      </c>
      <c r="P21" s="9">
        <v>0</v>
      </c>
      <c r="Q21" s="10" t="s">
        <v>238</v>
      </c>
      <c r="R21" s="9">
        <v>140695.25427878101</v>
      </c>
      <c r="S21" s="10" t="s">
        <v>180</v>
      </c>
    </row>
    <row r="22" spans="1:19" x14ac:dyDescent="0.2">
      <c r="A22" s="12" t="s">
        <v>189</v>
      </c>
      <c r="B22" s="9">
        <v>2636.0553735926301</v>
      </c>
      <c r="C22" s="10" t="s">
        <v>159</v>
      </c>
      <c r="D22" s="9">
        <v>74871.1395087001</v>
      </c>
      <c r="E22" s="10" t="s">
        <v>159</v>
      </c>
      <c r="F22" s="9">
        <v>737.79944188843399</v>
      </c>
      <c r="G22" s="10" t="s">
        <v>159</v>
      </c>
      <c r="H22" s="9">
        <v>22677.884851586499</v>
      </c>
      <c r="I22" s="10" t="s">
        <v>159</v>
      </c>
      <c r="J22" s="9">
        <v>9607.7633316274296</v>
      </c>
      <c r="K22" s="10" t="s">
        <v>159</v>
      </c>
      <c r="L22" s="9">
        <v>0</v>
      </c>
      <c r="M22" s="10" t="s">
        <v>178</v>
      </c>
      <c r="N22" s="9">
        <v>33140.159416581402</v>
      </c>
      <c r="O22" s="10" t="s">
        <v>159</v>
      </c>
      <c r="P22" s="9">
        <v>0</v>
      </c>
      <c r="Q22" s="10" t="s">
        <v>238</v>
      </c>
      <c r="R22" s="9">
        <v>143670.80192397599</v>
      </c>
      <c r="S22" s="10" t="s">
        <v>180</v>
      </c>
    </row>
    <row r="23" spans="1:19" x14ac:dyDescent="0.2">
      <c r="A23" s="12" t="s">
        <v>190</v>
      </c>
      <c r="B23" s="9">
        <v>2602.4440500000001</v>
      </c>
      <c r="C23" s="10" t="s">
        <v>159</v>
      </c>
      <c r="D23" s="9">
        <v>76664.877200000003</v>
      </c>
      <c r="E23" s="10" t="s">
        <v>159</v>
      </c>
      <c r="F23" s="9">
        <v>728.26619849999997</v>
      </c>
      <c r="G23" s="10" t="s">
        <v>159</v>
      </c>
      <c r="H23" s="9">
        <v>23377.380525</v>
      </c>
      <c r="I23" s="10" t="s">
        <v>159</v>
      </c>
      <c r="J23" s="9">
        <v>9395.6407500000005</v>
      </c>
      <c r="K23" s="10" t="s">
        <v>159</v>
      </c>
      <c r="L23" s="9">
        <v>0</v>
      </c>
      <c r="M23" s="10" t="s">
        <v>178</v>
      </c>
      <c r="N23" s="9">
        <v>32414.95765</v>
      </c>
      <c r="O23" s="10" t="s">
        <v>159</v>
      </c>
      <c r="P23" s="9">
        <v>0</v>
      </c>
      <c r="Q23" s="10" t="s">
        <v>238</v>
      </c>
      <c r="R23" s="9">
        <v>145183.56637350001</v>
      </c>
      <c r="S23" s="10" t="s">
        <v>180</v>
      </c>
    </row>
    <row r="24" spans="1:19" x14ac:dyDescent="0.2">
      <c r="A24" s="12" t="s">
        <v>191</v>
      </c>
      <c r="B24" s="9">
        <v>2556.0936217008798</v>
      </c>
      <c r="C24" s="10" t="s">
        <v>159</v>
      </c>
      <c r="D24" s="9">
        <v>76862.194281524906</v>
      </c>
      <c r="E24" s="10" t="s">
        <v>159</v>
      </c>
      <c r="F24" s="9">
        <v>702.70784147116296</v>
      </c>
      <c r="G24" s="10" t="s">
        <v>159</v>
      </c>
      <c r="H24" s="9">
        <v>23793.6627077224</v>
      </c>
      <c r="I24" s="10" t="s">
        <v>159</v>
      </c>
      <c r="J24" s="9">
        <v>9075.8022238514204</v>
      </c>
      <c r="K24" s="10" t="s">
        <v>159</v>
      </c>
      <c r="L24" s="9">
        <v>0</v>
      </c>
      <c r="M24" s="10" t="s">
        <v>178</v>
      </c>
      <c r="N24" s="9">
        <v>29678.011021505401</v>
      </c>
      <c r="O24" s="10" t="s">
        <v>159</v>
      </c>
      <c r="P24" s="9">
        <v>0</v>
      </c>
      <c r="Q24" s="10" t="s">
        <v>238</v>
      </c>
      <c r="R24" s="9">
        <v>142668.471697776</v>
      </c>
      <c r="S24" s="10" t="s">
        <v>180</v>
      </c>
    </row>
    <row r="25" spans="1:19" x14ac:dyDescent="0.2">
      <c r="A25" s="12" t="s">
        <v>192</v>
      </c>
      <c r="B25" s="9">
        <v>2435.4639047618998</v>
      </c>
      <c r="C25" s="10" t="s">
        <v>159</v>
      </c>
      <c r="D25" s="9">
        <v>77629.511690476196</v>
      </c>
      <c r="E25" s="10" t="s">
        <v>159</v>
      </c>
      <c r="F25" s="9">
        <v>790.12843890476199</v>
      </c>
      <c r="G25" s="10" t="s">
        <v>159</v>
      </c>
      <c r="H25" s="9">
        <v>24061.594047619001</v>
      </c>
      <c r="I25" s="10" t="s">
        <v>159</v>
      </c>
      <c r="J25" s="9">
        <v>8947.7480952380993</v>
      </c>
      <c r="K25" s="10" t="s">
        <v>159</v>
      </c>
      <c r="L25" s="9">
        <v>0</v>
      </c>
      <c r="M25" s="10" t="s">
        <v>178</v>
      </c>
      <c r="N25" s="9">
        <v>29803.0482607007</v>
      </c>
      <c r="O25" s="10" t="s">
        <v>159</v>
      </c>
      <c r="P25" s="9">
        <v>0</v>
      </c>
      <c r="Q25" s="10" t="s">
        <v>238</v>
      </c>
      <c r="R25" s="9">
        <v>143667.49443770101</v>
      </c>
      <c r="S25" s="10" t="s">
        <v>180</v>
      </c>
    </row>
    <row r="26" spans="1:19" x14ac:dyDescent="0.2">
      <c r="A26" s="12" t="s">
        <v>193</v>
      </c>
      <c r="B26" s="9">
        <v>2218.4704119850198</v>
      </c>
      <c r="C26" s="10" t="s">
        <v>159</v>
      </c>
      <c r="D26" s="9">
        <v>81740.905945692895</v>
      </c>
      <c r="E26" s="10" t="s">
        <v>159</v>
      </c>
      <c r="F26" s="9">
        <v>957.60879424157304</v>
      </c>
      <c r="G26" s="10" t="s">
        <v>159</v>
      </c>
      <c r="H26" s="9">
        <v>25204.546535580499</v>
      </c>
      <c r="I26" s="10" t="s">
        <v>159</v>
      </c>
      <c r="J26" s="9">
        <v>8862.7873595505607</v>
      </c>
      <c r="K26" s="10" t="s">
        <v>159</v>
      </c>
      <c r="L26" s="9">
        <v>0</v>
      </c>
      <c r="M26" s="10" t="s">
        <v>178</v>
      </c>
      <c r="N26" s="9">
        <v>30306.741994381999</v>
      </c>
      <c r="O26" s="10" t="s">
        <v>159</v>
      </c>
      <c r="P26" s="9">
        <v>0</v>
      </c>
      <c r="Q26" s="10" t="s">
        <v>238</v>
      </c>
      <c r="R26" s="9">
        <v>149291.06104143299</v>
      </c>
      <c r="S26" s="10" t="s">
        <v>180</v>
      </c>
    </row>
    <row r="27" spans="1:19" x14ac:dyDescent="0.2">
      <c r="A27" s="12" t="s">
        <v>195</v>
      </c>
      <c r="B27" s="9">
        <v>2221.65593259464</v>
      </c>
      <c r="C27" s="10" t="s">
        <v>159</v>
      </c>
      <c r="D27" s="9">
        <v>85772.676038781196</v>
      </c>
      <c r="E27" s="10" t="s">
        <v>159</v>
      </c>
      <c r="F27" s="9">
        <v>1011.02343374885</v>
      </c>
      <c r="G27" s="10" t="s">
        <v>159</v>
      </c>
      <c r="H27" s="9">
        <v>26240.775923361001</v>
      </c>
      <c r="I27" s="10" t="s">
        <v>159</v>
      </c>
      <c r="J27" s="9">
        <v>8680.0201061865191</v>
      </c>
      <c r="K27" s="10" t="s">
        <v>159</v>
      </c>
      <c r="L27" s="9">
        <v>0</v>
      </c>
      <c r="M27" s="10" t="s">
        <v>178</v>
      </c>
      <c r="N27" s="9">
        <v>30690.033310249299</v>
      </c>
      <c r="O27" s="10" t="s">
        <v>159</v>
      </c>
      <c r="P27" s="9">
        <v>0</v>
      </c>
      <c r="Q27" s="10" t="s">
        <v>238</v>
      </c>
      <c r="R27" s="9">
        <v>154616.18474492099</v>
      </c>
      <c r="S27" s="10" t="s">
        <v>180</v>
      </c>
    </row>
    <row r="28" spans="1:19" x14ac:dyDescent="0.2">
      <c r="A28" s="12" t="s">
        <v>196</v>
      </c>
      <c r="B28" s="9">
        <v>2201.4456669691499</v>
      </c>
      <c r="C28" s="10" t="s">
        <v>159</v>
      </c>
      <c r="D28" s="9">
        <v>85658.427631578903</v>
      </c>
      <c r="E28" s="10" t="s">
        <v>159</v>
      </c>
      <c r="F28" s="9">
        <v>1056.1058123865701</v>
      </c>
      <c r="G28" s="10" t="s">
        <v>159</v>
      </c>
      <c r="H28" s="9">
        <v>26410.846781088901</v>
      </c>
      <c r="I28" s="10" t="s">
        <v>159</v>
      </c>
      <c r="J28" s="9">
        <v>8098.1458484573504</v>
      </c>
      <c r="K28" s="10" t="s">
        <v>159</v>
      </c>
      <c r="L28" s="9">
        <v>0</v>
      </c>
      <c r="M28" s="10" t="s">
        <v>178</v>
      </c>
      <c r="N28" s="9">
        <v>30352.797373610501</v>
      </c>
      <c r="O28" s="10" t="s">
        <v>159</v>
      </c>
      <c r="P28" s="9">
        <v>0</v>
      </c>
      <c r="Q28" s="10" t="s">
        <v>238</v>
      </c>
      <c r="R28" s="9">
        <v>153777.769114091</v>
      </c>
      <c r="S28" s="10" t="s">
        <v>180</v>
      </c>
    </row>
    <row r="29" spans="1:19" x14ac:dyDescent="0.2">
      <c r="A29" s="12" t="s">
        <v>198</v>
      </c>
      <c r="B29" s="9">
        <v>2096.4626224398899</v>
      </c>
      <c r="C29" s="10" t="s">
        <v>159</v>
      </c>
      <c r="D29" s="9">
        <v>87025.336019590395</v>
      </c>
      <c r="E29" s="10" t="s">
        <v>179</v>
      </c>
      <c r="F29" s="9">
        <v>1171.03555209261</v>
      </c>
      <c r="G29" s="10" t="s">
        <v>159</v>
      </c>
      <c r="H29" s="9">
        <v>27289.8385129118</v>
      </c>
      <c r="I29" s="10" t="s">
        <v>159</v>
      </c>
      <c r="J29" s="9">
        <v>7926.9496883348202</v>
      </c>
      <c r="K29" s="10" t="s">
        <v>159</v>
      </c>
      <c r="L29" s="9">
        <v>0</v>
      </c>
      <c r="M29" s="10" t="s">
        <v>178</v>
      </c>
      <c r="N29" s="9">
        <v>30949.472329367301</v>
      </c>
      <c r="O29" s="10" t="s">
        <v>159</v>
      </c>
      <c r="P29" s="9">
        <v>0</v>
      </c>
      <c r="Q29" s="10" t="s">
        <v>238</v>
      </c>
      <c r="R29" s="9">
        <v>156459.09472473699</v>
      </c>
      <c r="S29" s="10" t="s">
        <v>180</v>
      </c>
    </row>
    <row r="30" spans="1:19" x14ac:dyDescent="0.2">
      <c r="A30" s="12" t="s">
        <v>199</v>
      </c>
      <c r="B30" s="9">
        <v>2040.42199824715</v>
      </c>
      <c r="C30" s="10" t="s">
        <v>159</v>
      </c>
      <c r="D30" s="9">
        <v>88599.746649868495</v>
      </c>
      <c r="E30" s="10" t="s">
        <v>159</v>
      </c>
      <c r="F30" s="9">
        <v>1194.8658413672199</v>
      </c>
      <c r="G30" s="10" t="s">
        <v>159</v>
      </c>
      <c r="H30" s="9">
        <v>27619.580502722001</v>
      </c>
      <c r="I30" s="10" t="s">
        <v>159</v>
      </c>
      <c r="J30" s="9">
        <v>7879.1401402278698</v>
      </c>
      <c r="K30" s="10" t="s">
        <v>159</v>
      </c>
      <c r="L30" s="9">
        <v>0</v>
      </c>
      <c r="M30" s="10" t="s">
        <v>178</v>
      </c>
      <c r="N30" s="9">
        <v>30807.551695005299</v>
      </c>
      <c r="O30" s="10" t="s">
        <v>159</v>
      </c>
      <c r="P30" s="9">
        <v>0</v>
      </c>
      <c r="Q30" s="10" t="s">
        <v>238</v>
      </c>
      <c r="R30" s="9">
        <v>158141.30682743801</v>
      </c>
      <c r="S30" s="10" t="s">
        <v>180</v>
      </c>
    </row>
    <row r="31" spans="1:19" x14ac:dyDescent="0.2">
      <c r="A31" s="12" t="s">
        <v>200</v>
      </c>
      <c r="B31" s="9">
        <v>1522.00278738116</v>
      </c>
      <c r="C31" s="10" t="s">
        <v>159</v>
      </c>
      <c r="D31" s="9">
        <v>74781.921391529802</v>
      </c>
      <c r="E31" s="10" t="s">
        <v>159</v>
      </c>
      <c r="F31" s="9">
        <v>1016.84621866897</v>
      </c>
      <c r="G31" s="10" t="s">
        <v>159</v>
      </c>
      <c r="H31" s="9">
        <v>20819.472187106701</v>
      </c>
      <c r="I31" s="10" t="s">
        <v>159</v>
      </c>
      <c r="J31" s="9">
        <v>5842.1314822817603</v>
      </c>
      <c r="K31" s="10" t="s">
        <v>159</v>
      </c>
      <c r="L31" s="9">
        <v>0</v>
      </c>
      <c r="M31" s="10" t="s">
        <v>178</v>
      </c>
      <c r="N31" s="9">
        <v>22466.4469504099</v>
      </c>
      <c r="O31" s="10" t="s">
        <v>159</v>
      </c>
      <c r="P31" s="9">
        <v>0</v>
      </c>
      <c r="Q31" s="10" t="s">
        <v>238</v>
      </c>
      <c r="R31" s="9">
        <v>126448.821017378</v>
      </c>
      <c r="S31" s="10" t="s">
        <v>180</v>
      </c>
    </row>
    <row r="32" spans="1:19" x14ac:dyDescent="0.2">
      <c r="A32" s="15" t="s">
        <v>201</v>
      </c>
      <c r="B32" s="13">
        <v>1869.374</v>
      </c>
      <c r="C32" s="14" t="s">
        <v>159</v>
      </c>
      <c r="D32" s="13">
        <v>85724.195999999996</v>
      </c>
      <c r="E32" s="14" t="s">
        <v>159</v>
      </c>
      <c r="F32" s="13">
        <v>1649.867</v>
      </c>
      <c r="G32" s="14" t="s">
        <v>159</v>
      </c>
      <c r="H32" s="13">
        <v>32339.563639389999</v>
      </c>
      <c r="I32" s="14" t="s">
        <v>159</v>
      </c>
      <c r="J32" s="13">
        <v>8683.5550000000003</v>
      </c>
      <c r="K32" s="14" t="s">
        <v>159</v>
      </c>
      <c r="L32" s="13">
        <v>0</v>
      </c>
      <c r="M32" s="14" t="s">
        <v>178</v>
      </c>
      <c r="N32" s="13">
        <v>17646.30611655</v>
      </c>
      <c r="O32" s="14" t="s">
        <v>159</v>
      </c>
      <c r="P32" s="13">
        <v>0</v>
      </c>
      <c r="Q32" s="14" t="s">
        <v>238</v>
      </c>
      <c r="R32" s="13">
        <v>147912.86175593999</v>
      </c>
      <c r="S32" s="14" t="s">
        <v>180</v>
      </c>
    </row>
    <row r="34" spans="1:2" x14ac:dyDescent="0.2">
      <c r="A34" s="16" t="s">
        <v>202</v>
      </c>
      <c r="B34" s="16" t="s">
        <v>203</v>
      </c>
    </row>
    <row r="36" spans="1:2" x14ac:dyDescent="0.2">
      <c r="B36" s="16" t="s">
        <v>239</v>
      </c>
    </row>
    <row r="37" spans="1:2" x14ac:dyDescent="0.2">
      <c r="B37" s="16" t="s">
        <v>240</v>
      </c>
    </row>
    <row r="39" spans="1:2" x14ac:dyDescent="0.2">
      <c r="B39" s="16" t="s">
        <v>208</v>
      </c>
    </row>
    <row r="40" spans="1:2" x14ac:dyDescent="0.2">
      <c r="B40" s="16" t="s">
        <v>241</v>
      </c>
    </row>
    <row r="41" spans="1:2" x14ac:dyDescent="0.2">
      <c r="B41" s="16" t="s">
        <v>209</v>
      </c>
    </row>
    <row r="44" spans="1:2" x14ac:dyDescent="0.2">
      <c r="A44" s="17" t="str">
        <f>HYPERLINK("#'GAMING_MACHINES 1'!A2", "&lt;&lt;&lt; Previous table")</f>
        <v>&lt;&lt;&lt; Previous table</v>
      </c>
    </row>
    <row r="45" spans="1:2" x14ac:dyDescent="0.2">
      <c r="A45" s="17" t="str">
        <f>HYPERLINK("#'GAMING_MACHINES 3'!A2", "&gt;&gt;&gt; Next table")</f>
        <v>&gt;&gt;&gt; Next table</v>
      </c>
    </row>
  </sheetData>
  <mergeCells count="12">
    <mergeCell ref="A2:S2"/>
    <mergeCell ref="A3:S3"/>
    <mergeCell ref="A6:S6"/>
    <mergeCell ref="B5:C5"/>
    <mergeCell ref="D5:E5"/>
    <mergeCell ref="F5:G5"/>
    <mergeCell ref="H5:I5"/>
    <mergeCell ref="J5:K5"/>
    <mergeCell ref="L5:M5"/>
    <mergeCell ref="N5:O5"/>
    <mergeCell ref="P5:Q5"/>
    <mergeCell ref="R5:S5"/>
  </mergeCells>
  <pageMargins left="0.7" right="0.7" top="0.75" bottom="0.75" header="0.3" footer="0.3"/>
  <pageSetup paperSize="9"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C184"/>
  <sheetViews>
    <sheetView showGridLines="0" workbookViewId="0">
      <pane ySplit="5" topLeftCell="A6" activePane="bottomLeft" state="frozen"/>
      <selection pane="bottomLeft"/>
    </sheetView>
  </sheetViews>
  <sheetFormatPr defaultColWidth="11.42578125" defaultRowHeight="12.75" x14ac:dyDescent="0.2"/>
  <cols>
    <col min="1" max="1" width="4.7109375" customWidth="1"/>
    <col min="2" max="2" width="33.7109375" customWidth="1"/>
    <col min="3" max="3" width="120.7109375" customWidth="1"/>
  </cols>
  <sheetData>
    <row r="1" spans="2:3" ht="15" customHeight="1" x14ac:dyDescent="0.2"/>
    <row r="2" spans="2:3" ht="15" customHeight="1" x14ac:dyDescent="0.2"/>
    <row r="3" spans="2:3" ht="15" customHeight="1" x14ac:dyDescent="0.25">
      <c r="B3" s="6" t="s">
        <v>21</v>
      </c>
    </row>
    <row r="4" spans="2:3" ht="15" customHeight="1" x14ac:dyDescent="0.2"/>
    <row r="5" spans="2:3" ht="15" customHeight="1" x14ac:dyDescent="0.25">
      <c r="B5" s="7" t="s">
        <v>22</v>
      </c>
      <c r="C5" s="7" t="s">
        <v>23</v>
      </c>
    </row>
    <row r="6" spans="2:3" ht="15" customHeight="1" x14ac:dyDescent="0.2">
      <c r="B6" s="5" t="str">
        <f>HYPERLINK("#'CASINO 1'!A1", "CASINO 1")</f>
        <v>CASINO 1</v>
      </c>
      <c r="C6" t="s">
        <v>24</v>
      </c>
    </row>
    <row r="7" spans="2:3" ht="15" customHeight="1" x14ac:dyDescent="0.2">
      <c r="B7" s="5" t="str">
        <f>HYPERLINK("#'CASINO 2'!A1", "CASINO 2")</f>
        <v>CASINO 2</v>
      </c>
      <c r="C7" t="s">
        <v>25</v>
      </c>
    </row>
    <row r="8" spans="2:3" ht="15" customHeight="1" x14ac:dyDescent="0.2">
      <c r="B8" s="5" t="str">
        <f>HYPERLINK("#'CASINO 3'!A1", "CASINO 3")</f>
        <v>CASINO 3</v>
      </c>
      <c r="C8" t="s">
        <v>26</v>
      </c>
    </row>
    <row r="9" spans="2:3" ht="15" customHeight="1" x14ac:dyDescent="0.2">
      <c r="B9" s="5" t="str">
        <f>HYPERLINK("#'CASINO 4'!A1", "CASINO 4")</f>
        <v>CASINO 4</v>
      </c>
      <c r="C9" t="s">
        <v>27</v>
      </c>
    </row>
    <row r="10" spans="2:3" ht="15" customHeight="1" x14ac:dyDescent="0.2">
      <c r="B10" s="5" t="str">
        <f>HYPERLINK("#'CASINO 5'!A1", "CASINO 5")</f>
        <v>CASINO 5</v>
      </c>
      <c r="C10" t="s">
        <v>28</v>
      </c>
    </row>
    <row r="11" spans="2:3" ht="15" customHeight="1" x14ac:dyDescent="0.2">
      <c r="B11" s="5" t="str">
        <f>HYPERLINK("#'CASINO 6'!A1", "CASINO 6")</f>
        <v>CASINO 6</v>
      </c>
      <c r="C11" t="s">
        <v>29</v>
      </c>
    </row>
    <row r="12" spans="2:3" ht="15" customHeight="1" x14ac:dyDescent="0.2">
      <c r="B12" s="5" t="str">
        <f>HYPERLINK("#'CASINO 7'!A1", "CASINO 7")</f>
        <v>CASINO 7</v>
      </c>
      <c r="C12" t="s">
        <v>30</v>
      </c>
    </row>
    <row r="13" spans="2:3" ht="15" customHeight="1" x14ac:dyDescent="0.2">
      <c r="B13" s="5" t="str">
        <f>HYPERLINK("#'CASINO 8'!A1", "CASINO 8")</f>
        <v>CASINO 8</v>
      </c>
      <c r="C13" t="s">
        <v>31</v>
      </c>
    </row>
    <row r="14" spans="2:3" ht="15" customHeight="1" x14ac:dyDescent="0.2">
      <c r="B14" s="5" t="str">
        <f>HYPERLINK("#'CASINO 9'!A1", "CASINO 9")</f>
        <v>CASINO 9</v>
      </c>
      <c r="C14" t="s">
        <v>32</v>
      </c>
    </row>
    <row r="15" spans="2:3" ht="15" customHeight="1" x14ac:dyDescent="0.2">
      <c r="B15" s="5" t="str">
        <f>HYPERLINK("#'CASINO 10'!A1", "CASINO 10")</f>
        <v>CASINO 10</v>
      </c>
      <c r="C15" t="s">
        <v>33</v>
      </c>
    </row>
    <row r="16" spans="2:3" ht="15" customHeight="1" x14ac:dyDescent="0.2">
      <c r="B16" s="5" t="str">
        <f>HYPERLINK("#'CASINO 11'!A1", "CASINO 11")</f>
        <v>CASINO 11</v>
      </c>
      <c r="C16" t="s">
        <v>34</v>
      </c>
    </row>
    <row r="17" spans="2:3" ht="15" customHeight="1" x14ac:dyDescent="0.2">
      <c r="B17" s="5" t="str">
        <f>HYPERLINK("#'CASINO 12'!A1", "CASINO 12")</f>
        <v>CASINO 12</v>
      </c>
      <c r="C17" t="s">
        <v>35</v>
      </c>
    </row>
    <row r="18" spans="2:3" ht="15" customHeight="1" x14ac:dyDescent="0.2">
      <c r="B18" s="5" t="str">
        <f>HYPERLINK("#'CASINO 13'!A1", "CASINO 13")</f>
        <v>CASINO 13</v>
      </c>
      <c r="C18" t="s">
        <v>36</v>
      </c>
    </row>
    <row r="19" spans="2:3" ht="15" customHeight="1" x14ac:dyDescent="0.2">
      <c r="B19" s="5" t="str">
        <f>HYPERLINK("#'CASINO 14'!A1", "CASINO 14")</f>
        <v>CASINO 14</v>
      </c>
      <c r="C19" t="s">
        <v>37</v>
      </c>
    </row>
    <row r="20" spans="2:3" ht="15" customHeight="1" x14ac:dyDescent="0.2">
      <c r="B20" s="5" t="str">
        <f>HYPERLINK("#'CASINO 15'!A1", "CASINO 15")</f>
        <v>CASINO 15</v>
      </c>
      <c r="C20" t="s">
        <v>38</v>
      </c>
    </row>
    <row r="21" spans="2:3" ht="15" customHeight="1" x14ac:dyDescent="0.2">
      <c r="B21" s="5" t="str">
        <f>HYPERLINK("#'GAMING_MACHINES 1'!A1", "GAMING_MACHINES 1")</f>
        <v>GAMING_MACHINES 1</v>
      </c>
      <c r="C21" t="s">
        <v>39</v>
      </c>
    </row>
    <row r="22" spans="2:3" ht="15" customHeight="1" x14ac:dyDescent="0.2">
      <c r="B22" s="5" t="str">
        <f>HYPERLINK("#'GAMING_MACHINES 2'!A1", "GAMING_MACHINES 2")</f>
        <v>GAMING_MACHINES 2</v>
      </c>
      <c r="C22" t="s">
        <v>40</v>
      </c>
    </row>
    <row r="23" spans="2:3" ht="15" customHeight="1" x14ac:dyDescent="0.2">
      <c r="B23" s="5" t="str">
        <f>HYPERLINK("#'GAMING_MACHINES 3'!A1", "GAMING_MACHINES 3")</f>
        <v>GAMING_MACHINES 3</v>
      </c>
      <c r="C23" t="s">
        <v>41</v>
      </c>
    </row>
    <row r="24" spans="2:3" ht="15" customHeight="1" x14ac:dyDescent="0.2">
      <c r="B24" s="5" t="str">
        <f>HYPERLINK("#'GAMING_MACHINES 4'!A1", "GAMING_MACHINES 4")</f>
        <v>GAMING_MACHINES 4</v>
      </c>
      <c r="C24" t="s">
        <v>42</v>
      </c>
    </row>
    <row r="25" spans="2:3" ht="15" customHeight="1" x14ac:dyDescent="0.2">
      <c r="B25" s="5" t="str">
        <f>HYPERLINK("#'GAMING_MACHINES 5'!A1", "GAMING_MACHINES 5")</f>
        <v>GAMING_MACHINES 5</v>
      </c>
      <c r="C25" t="s">
        <v>43</v>
      </c>
    </row>
    <row r="26" spans="2:3" ht="15" customHeight="1" x14ac:dyDescent="0.2">
      <c r="B26" s="5" t="str">
        <f>HYPERLINK("#'GAMING_MACHINES 6'!A1", "GAMING_MACHINES 6")</f>
        <v>GAMING_MACHINES 6</v>
      </c>
      <c r="C26" t="s">
        <v>44</v>
      </c>
    </row>
    <row r="27" spans="2:3" ht="15" customHeight="1" x14ac:dyDescent="0.2">
      <c r="B27" s="5" t="str">
        <f>HYPERLINK("#'GAMING_MACHINES 7'!A1", "GAMING_MACHINES 7")</f>
        <v>GAMING_MACHINES 7</v>
      </c>
      <c r="C27" t="s">
        <v>45</v>
      </c>
    </row>
    <row r="28" spans="2:3" ht="15" customHeight="1" x14ac:dyDescent="0.2">
      <c r="B28" s="5" t="str">
        <f>HYPERLINK("#'GAMING_MACHINES 8'!A1", "GAMING_MACHINES 8")</f>
        <v>GAMING_MACHINES 8</v>
      </c>
      <c r="C28" t="s">
        <v>46</v>
      </c>
    </row>
    <row r="29" spans="2:3" ht="15" customHeight="1" x14ac:dyDescent="0.2">
      <c r="B29" s="5" t="str">
        <f>HYPERLINK("#'GAMING_MACHINES 9'!A1", "GAMING_MACHINES 9")</f>
        <v>GAMING_MACHINES 9</v>
      </c>
      <c r="C29" t="s">
        <v>47</v>
      </c>
    </row>
    <row r="30" spans="2:3" ht="15" customHeight="1" x14ac:dyDescent="0.2">
      <c r="B30" s="5" t="str">
        <f>HYPERLINK("#'GAMING_MACHINES 10'!A1", "GAMING_MACHINES 10")</f>
        <v>GAMING_MACHINES 10</v>
      </c>
      <c r="C30" t="s">
        <v>48</v>
      </c>
    </row>
    <row r="31" spans="2:3" ht="15" customHeight="1" x14ac:dyDescent="0.2">
      <c r="B31" s="5" t="str">
        <f>HYPERLINK("#'GAMING_MACHINES 11'!A1", "GAMING_MACHINES 11")</f>
        <v>GAMING_MACHINES 11</v>
      </c>
      <c r="C31" t="s">
        <v>49</v>
      </c>
    </row>
    <row r="32" spans="2:3" ht="15" customHeight="1" x14ac:dyDescent="0.2">
      <c r="B32" s="5" t="str">
        <f>HYPERLINK("#'GAMING_MACHINES 12'!A1", "GAMING_MACHINES 12")</f>
        <v>GAMING_MACHINES 12</v>
      </c>
      <c r="C32" t="s">
        <v>50</v>
      </c>
    </row>
    <row r="33" spans="2:3" ht="15" customHeight="1" x14ac:dyDescent="0.2">
      <c r="B33" s="5" t="str">
        <f>HYPERLINK("#'GAMING_MACHINES 13'!A1", "GAMING_MACHINES 13")</f>
        <v>GAMING_MACHINES 13</v>
      </c>
      <c r="C33" t="s">
        <v>51</v>
      </c>
    </row>
    <row r="34" spans="2:3" ht="15" customHeight="1" x14ac:dyDescent="0.2">
      <c r="B34" s="5" t="str">
        <f>HYPERLINK("#'GAMING_MACHINES 14'!A1", "GAMING_MACHINES 14")</f>
        <v>GAMING_MACHINES 14</v>
      </c>
      <c r="C34" t="s">
        <v>52</v>
      </c>
    </row>
    <row r="35" spans="2:3" ht="15" customHeight="1" x14ac:dyDescent="0.2">
      <c r="B35" s="5" t="str">
        <f>HYPERLINK("#'GAMING_MACHINES 15'!A1", "GAMING_MACHINES 15")</f>
        <v>GAMING_MACHINES 15</v>
      </c>
      <c r="C35" t="s">
        <v>53</v>
      </c>
    </row>
    <row r="36" spans="2:3" ht="15" customHeight="1" x14ac:dyDescent="0.2">
      <c r="B36" s="5" t="str">
        <f>HYPERLINK("#'INTERACTIVE_GAMING 1'!A1", "INTERACTIVE_GAMING 1")</f>
        <v>INTERACTIVE_GAMING 1</v>
      </c>
      <c r="C36" t="s">
        <v>54</v>
      </c>
    </row>
    <row r="37" spans="2:3" ht="15" customHeight="1" x14ac:dyDescent="0.2">
      <c r="B37" s="5" t="str">
        <f>HYPERLINK("#'INTERACTIVE_GAMING 2'!A1", "INTERACTIVE_GAMING 2")</f>
        <v>INTERACTIVE_GAMING 2</v>
      </c>
      <c r="C37" t="s">
        <v>55</v>
      </c>
    </row>
    <row r="38" spans="2:3" ht="15" customHeight="1" x14ac:dyDescent="0.2">
      <c r="B38" s="5" t="str">
        <f>HYPERLINK("#'INTERACTIVE_GAMING 3'!A1", "INTERACTIVE_GAMING 3")</f>
        <v>INTERACTIVE_GAMING 3</v>
      </c>
      <c r="C38" t="s">
        <v>56</v>
      </c>
    </row>
    <row r="39" spans="2:3" ht="15" customHeight="1" x14ac:dyDescent="0.2">
      <c r="B39" s="5" t="str">
        <f>HYPERLINK("#'INTERACTIVE_GAMING 4'!A1", "INTERACTIVE_GAMING 4")</f>
        <v>INTERACTIVE_GAMING 4</v>
      </c>
      <c r="C39" t="s">
        <v>57</v>
      </c>
    </row>
    <row r="40" spans="2:3" ht="15" customHeight="1" x14ac:dyDescent="0.2">
      <c r="B40" s="5" t="str">
        <f>HYPERLINK("#'INTERACTIVE_GAMING 5'!A1", "INTERACTIVE_GAMING 5")</f>
        <v>INTERACTIVE_GAMING 5</v>
      </c>
      <c r="C40" t="s">
        <v>58</v>
      </c>
    </row>
    <row r="41" spans="2:3" ht="15" customHeight="1" x14ac:dyDescent="0.2">
      <c r="B41" s="5" t="str">
        <f>HYPERLINK("#'INTERACTIVE_GAMING 6'!A1", "INTERACTIVE_GAMING 6")</f>
        <v>INTERACTIVE_GAMING 6</v>
      </c>
      <c r="C41" t="s">
        <v>59</v>
      </c>
    </row>
    <row r="42" spans="2:3" ht="15" customHeight="1" x14ac:dyDescent="0.2">
      <c r="B42" s="5" t="str">
        <f>HYPERLINK("#'INTERACTIVE_GAMING 7'!A1", "INTERACTIVE_GAMING 7")</f>
        <v>INTERACTIVE_GAMING 7</v>
      </c>
      <c r="C42" t="s">
        <v>60</v>
      </c>
    </row>
    <row r="43" spans="2:3" ht="15" customHeight="1" x14ac:dyDescent="0.2">
      <c r="B43" s="5" t="str">
        <f>HYPERLINK("#'INTERACTIVE_GAMING 8'!A1", "INTERACTIVE_GAMING 8")</f>
        <v>INTERACTIVE_GAMING 8</v>
      </c>
      <c r="C43" t="s">
        <v>61</v>
      </c>
    </row>
    <row r="44" spans="2:3" ht="15" customHeight="1" x14ac:dyDescent="0.2">
      <c r="B44" s="5" t="str">
        <f>HYPERLINK("#'INTERACTIVE_GAMING 9'!A1", "INTERACTIVE_GAMING 9")</f>
        <v>INTERACTIVE_GAMING 9</v>
      </c>
      <c r="C44" t="s">
        <v>62</v>
      </c>
    </row>
    <row r="45" spans="2:3" ht="15" customHeight="1" x14ac:dyDescent="0.2">
      <c r="B45" s="5" t="str">
        <f>HYPERLINK("#'INTERACTIVE_GAMING 10'!A1", "INTERACTIVE_GAMING 10")</f>
        <v>INTERACTIVE_GAMING 10</v>
      </c>
      <c r="C45" t="s">
        <v>63</v>
      </c>
    </row>
    <row r="46" spans="2:3" ht="15" customHeight="1" x14ac:dyDescent="0.2">
      <c r="B46" s="5" t="str">
        <f>HYPERLINK("#'INTERACTIVE_GAMING 11'!A1", "INTERACTIVE_GAMING 11")</f>
        <v>INTERACTIVE_GAMING 11</v>
      </c>
      <c r="C46" t="s">
        <v>64</v>
      </c>
    </row>
    <row r="47" spans="2:3" ht="15" customHeight="1" x14ac:dyDescent="0.2">
      <c r="B47" s="5" t="str">
        <f>HYPERLINK("#'INTERACTIVE_GAMING 12'!A1", "INTERACTIVE_GAMING 12")</f>
        <v>INTERACTIVE_GAMING 12</v>
      </c>
      <c r="C47" t="s">
        <v>65</v>
      </c>
    </row>
    <row r="48" spans="2:3" ht="15" customHeight="1" x14ac:dyDescent="0.2">
      <c r="B48" s="5" t="str">
        <f>HYPERLINK("#'INTERACTIVE_GAMING 13'!A1", "INTERACTIVE_GAMING 13")</f>
        <v>INTERACTIVE_GAMING 13</v>
      </c>
      <c r="C48" t="s">
        <v>66</v>
      </c>
    </row>
    <row r="49" spans="2:3" ht="15" customHeight="1" x14ac:dyDescent="0.2">
      <c r="B49" s="5" t="str">
        <f>HYPERLINK("#'INTERACTIVE_GAMING 14'!A1", "INTERACTIVE_GAMING 14")</f>
        <v>INTERACTIVE_GAMING 14</v>
      </c>
      <c r="C49" t="s">
        <v>67</v>
      </c>
    </row>
    <row r="50" spans="2:3" ht="15" customHeight="1" x14ac:dyDescent="0.2">
      <c r="B50" s="5" t="str">
        <f>HYPERLINK("#'INTERACTIVE_GAMING 15'!A1", "INTERACTIVE_GAMING 15")</f>
        <v>INTERACTIVE_GAMING 15</v>
      </c>
      <c r="C50" t="s">
        <v>68</v>
      </c>
    </row>
    <row r="51" spans="2:3" ht="15" customHeight="1" x14ac:dyDescent="0.2">
      <c r="B51" s="5" t="str">
        <f>HYPERLINK("#'KENO 1'!A1", "KENO 1")</f>
        <v>KENO 1</v>
      </c>
      <c r="C51" t="s">
        <v>69</v>
      </c>
    </row>
    <row r="52" spans="2:3" ht="15" customHeight="1" x14ac:dyDescent="0.2">
      <c r="B52" s="5" t="str">
        <f>HYPERLINK("#'KENO 2'!A1", "KENO 2")</f>
        <v>KENO 2</v>
      </c>
      <c r="C52" t="s">
        <v>70</v>
      </c>
    </row>
    <row r="53" spans="2:3" ht="15" customHeight="1" x14ac:dyDescent="0.2">
      <c r="B53" s="5" t="str">
        <f>HYPERLINK("#'KENO 3'!A1", "KENO 3")</f>
        <v>KENO 3</v>
      </c>
      <c r="C53" t="s">
        <v>71</v>
      </c>
    </row>
    <row r="54" spans="2:3" ht="15" customHeight="1" x14ac:dyDescent="0.2">
      <c r="B54" s="5" t="str">
        <f>HYPERLINK("#'KENO 4'!A1", "KENO 4")</f>
        <v>KENO 4</v>
      </c>
      <c r="C54" t="s">
        <v>72</v>
      </c>
    </row>
    <row r="55" spans="2:3" ht="15" customHeight="1" x14ac:dyDescent="0.2">
      <c r="B55" s="5" t="str">
        <f>HYPERLINK("#'KENO 5'!A1", "KENO 5")</f>
        <v>KENO 5</v>
      </c>
      <c r="C55" t="s">
        <v>73</v>
      </c>
    </row>
    <row r="56" spans="2:3" ht="15" customHeight="1" x14ac:dyDescent="0.2">
      <c r="B56" s="5" t="str">
        <f>HYPERLINK("#'KENO 6'!A1", "KENO 6")</f>
        <v>KENO 6</v>
      </c>
      <c r="C56" t="s">
        <v>74</v>
      </c>
    </row>
    <row r="57" spans="2:3" ht="15" customHeight="1" x14ac:dyDescent="0.2">
      <c r="B57" s="5" t="str">
        <f>HYPERLINK("#'KENO 7'!A1", "KENO 7")</f>
        <v>KENO 7</v>
      </c>
      <c r="C57" t="s">
        <v>75</v>
      </c>
    </row>
    <row r="58" spans="2:3" ht="15" customHeight="1" x14ac:dyDescent="0.2">
      <c r="B58" s="5" t="str">
        <f>HYPERLINK("#'KENO 8'!A1", "KENO 8")</f>
        <v>KENO 8</v>
      </c>
      <c r="C58" t="s">
        <v>76</v>
      </c>
    </row>
    <row r="59" spans="2:3" ht="15" customHeight="1" x14ac:dyDescent="0.2">
      <c r="B59" s="5" t="str">
        <f>HYPERLINK("#'KENO 9'!A1", "KENO 9")</f>
        <v>KENO 9</v>
      </c>
      <c r="C59" t="s">
        <v>77</v>
      </c>
    </row>
    <row r="60" spans="2:3" ht="15" customHeight="1" x14ac:dyDescent="0.2">
      <c r="B60" s="5" t="str">
        <f>HYPERLINK("#'KENO 10'!A1", "KENO 10")</f>
        <v>KENO 10</v>
      </c>
      <c r="C60" t="s">
        <v>78</v>
      </c>
    </row>
    <row r="61" spans="2:3" ht="15" customHeight="1" x14ac:dyDescent="0.2">
      <c r="B61" s="5" t="str">
        <f>HYPERLINK("#'KENO 11'!A1", "KENO 11")</f>
        <v>KENO 11</v>
      </c>
      <c r="C61" t="s">
        <v>79</v>
      </c>
    </row>
    <row r="62" spans="2:3" ht="15" customHeight="1" x14ac:dyDescent="0.2">
      <c r="B62" s="5" t="str">
        <f>HYPERLINK("#'KENO 12'!A1", "KENO 12")</f>
        <v>KENO 12</v>
      </c>
      <c r="C62" t="s">
        <v>80</v>
      </c>
    </row>
    <row r="63" spans="2:3" ht="15" customHeight="1" x14ac:dyDescent="0.2">
      <c r="B63" s="5" t="str">
        <f>HYPERLINK("#'KENO 13'!A1", "KENO 13")</f>
        <v>KENO 13</v>
      </c>
      <c r="C63" t="s">
        <v>81</v>
      </c>
    </row>
    <row r="64" spans="2:3" ht="15" customHeight="1" x14ac:dyDescent="0.2">
      <c r="B64" s="5" t="str">
        <f>HYPERLINK("#'KENO 14'!A1", "KENO 14")</f>
        <v>KENO 14</v>
      </c>
      <c r="C64" t="s">
        <v>82</v>
      </c>
    </row>
    <row r="65" spans="2:3" ht="15" customHeight="1" x14ac:dyDescent="0.2">
      <c r="B65" s="5" t="str">
        <f>HYPERLINK("#'KENO 15'!A1", "KENO 15")</f>
        <v>KENO 15</v>
      </c>
      <c r="C65" t="s">
        <v>83</v>
      </c>
    </row>
    <row r="66" spans="2:3" ht="15" customHeight="1" x14ac:dyDescent="0.2">
      <c r="B66" s="5" t="str">
        <f>HYPERLINK("#'LOTTERIES 1'!A1", "LOTTERIES 1")</f>
        <v>LOTTERIES 1</v>
      </c>
      <c r="C66" t="s">
        <v>84</v>
      </c>
    </row>
    <row r="67" spans="2:3" ht="15" customHeight="1" x14ac:dyDescent="0.2">
      <c r="B67" s="5" t="str">
        <f>HYPERLINK("#'LOTTERIES 2'!A1", "LOTTERIES 2")</f>
        <v>LOTTERIES 2</v>
      </c>
      <c r="C67" t="s">
        <v>85</v>
      </c>
    </row>
    <row r="68" spans="2:3" ht="15" customHeight="1" x14ac:dyDescent="0.2">
      <c r="B68" s="5" t="str">
        <f>HYPERLINK("#'LOTTERIES 3'!A1", "LOTTERIES 3")</f>
        <v>LOTTERIES 3</v>
      </c>
      <c r="C68" t="s">
        <v>86</v>
      </c>
    </row>
    <row r="69" spans="2:3" ht="15" customHeight="1" x14ac:dyDescent="0.2">
      <c r="B69" s="5" t="str">
        <f>HYPERLINK("#'LOTTERIES 4'!A1", "LOTTERIES 4")</f>
        <v>LOTTERIES 4</v>
      </c>
      <c r="C69" t="s">
        <v>87</v>
      </c>
    </row>
    <row r="70" spans="2:3" ht="15" customHeight="1" x14ac:dyDescent="0.2">
      <c r="B70" s="5" t="str">
        <f>HYPERLINK("#'LOTTERIES 5'!A1", "LOTTERIES 5")</f>
        <v>LOTTERIES 5</v>
      </c>
      <c r="C70" t="s">
        <v>88</v>
      </c>
    </row>
    <row r="71" spans="2:3" ht="15" customHeight="1" x14ac:dyDescent="0.2">
      <c r="B71" s="5" t="str">
        <f>HYPERLINK("#'LOTTERIES 6'!A1", "LOTTERIES 6")</f>
        <v>LOTTERIES 6</v>
      </c>
      <c r="C71" t="s">
        <v>89</v>
      </c>
    </row>
    <row r="72" spans="2:3" ht="15" customHeight="1" x14ac:dyDescent="0.2">
      <c r="B72" s="5" t="str">
        <f>HYPERLINK("#'LOTTERIES 7'!A1", "LOTTERIES 7")</f>
        <v>LOTTERIES 7</v>
      </c>
      <c r="C72" t="s">
        <v>90</v>
      </c>
    </row>
    <row r="73" spans="2:3" ht="15" customHeight="1" x14ac:dyDescent="0.2">
      <c r="B73" s="5" t="str">
        <f>HYPERLINK("#'LOTTERIES 8'!A1", "LOTTERIES 8")</f>
        <v>LOTTERIES 8</v>
      </c>
      <c r="C73" t="s">
        <v>91</v>
      </c>
    </row>
    <row r="74" spans="2:3" ht="15" customHeight="1" x14ac:dyDescent="0.2">
      <c r="B74" s="5" t="str">
        <f>HYPERLINK("#'LOTTERIES 9'!A1", "LOTTERIES 9")</f>
        <v>LOTTERIES 9</v>
      </c>
      <c r="C74" t="s">
        <v>92</v>
      </c>
    </row>
    <row r="75" spans="2:3" ht="15" customHeight="1" x14ac:dyDescent="0.2">
      <c r="B75" s="5" t="str">
        <f>HYPERLINK("#'LOTTERIES 10'!A1", "LOTTERIES 10")</f>
        <v>LOTTERIES 10</v>
      </c>
      <c r="C75" t="s">
        <v>93</v>
      </c>
    </row>
    <row r="76" spans="2:3" ht="15" customHeight="1" x14ac:dyDescent="0.2">
      <c r="B76" s="5" t="str">
        <f>HYPERLINK("#'LOTTERIES 11'!A1", "LOTTERIES 11")</f>
        <v>LOTTERIES 11</v>
      </c>
      <c r="C76" t="s">
        <v>94</v>
      </c>
    </row>
    <row r="77" spans="2:3" ht="15" customHeight="1" x14ac:dyDescent="0.2">
      <c r="B77" s="5" t="str">
        <f>HYPERLINK("#'LOTTERIES 12'!A1", "LOTTERIES 12")</f>
        <v>LOTTERIES 12</v>
      </c>
      <c r="C77" t="s">
        <v>95</v>
      </c>
    </row>
    <row r="78" spans="2:3" ht="15" customHeight="1" x14ac:dyDescent="0.2">
      <c r="B78" s="5" t="str">
        <f>HYPERLINK("#'LOTTERIES 13'!A1", "LOTTERIES 13")</f>
        <v>LOTTERIES 13</v>
      </c>
      <c r="C78" t="s">
        <v>96</v>
      </c>
    </row>
    <row r="79" spans="2:3" ht="15" customHeight="1" x14ac:dyDescent="0.2">
      <c r="B79" s="5" t="str">
        <f>HYPERLINK("#'LOTTERIES 14'!A1", "LOTTERIES 14")</f>
        <v>LOTTERIES 14</v>
      </c>
      <c r="C79" t="s">
        <v>97</v>
      </c>
    </row>
    <row r="80" spans="2:3" ht="15" customHeight="1" x14ac:dyDescent="0.2">
      <c r="B80" s="5" t="str">
        <f>HYPERLINK("#'LOTTERIES 15'!A1", "LOTTERIES 15")</f>
        <v>LOTTERIES 15</v>
      </c>
      <c r="C80" t="s">
        <v>98</v>
      </c>
    </row>
    <row r="81" spans="2:3" ht="15" customHeight="1" x14ac:dyDescent="0.2">
      <c r="B81" s="5" t="str">
        <f>HYPERLINK("#'MINOR_GAMING 1'!A1", "MINOR_GAMING 1")</f>
        <v>MINOR_GAMING 1</v>
      </c>
      <c r="C81" t="s">
        <v>99</v>
      </c>
    </row>
    <row r="82" spans="2:3" ht="15" customHeight="1" x14ac:dyDescent="0.2">
      <c r="B82" s="5" t="str">
        <f>HYPERLINK("#'MINOR_GAMING 2'!A1", "MINOR_GAMING 2")</f>
        <v>MINOR_GAMING 2</v>
      </c>
      <c r="C82" t="s">
        <v>100</v>
      </c>
    </row>
    <row r="83" spans="2:3" ht="15" customHeight="1" x14ac:dyDescent="0.2">
      <c r="B83" s="5" t="str">
        <f>HYPERLINK("#'MINOR_GAMING 3'!A1", "MINOR_GAMING 3")</f>
        <v>MINOR_GAMING 3</v>
      </c>
      <c r="C83" t="s">
        <v>101</v>
      </c>
    </row>
    <row r="84" spans="2:3" ht="15" customHeight="1" x14ac:dyDescent="0.2">
      <c r="B84" s="5" t="str">
        <f>HYPERLINK("#'MINOR_GAMING 4'!A1", "MINOR_GAMING 4")</f>
        <v>MINOR_GAMING 4</v>
      </c>
      <c r="C84" t="s">
        <v>102</v>
      </c>
    </row>
    <row r="85" spans="2:3" ht="15" customHeight="1" x14ac:dyDescent="0.2">
      <c r="B85" s="5" t="str">
        <f>HYPERLINK("#'MINOR_GAMING 5'!A1", "MINOR_GAMING 5")</f>
        <v>MINOR_GAMING 5</v>
      </c>
      <c r="C85" t="s">
        <v>103</v>
      </c>
    </row>
    <row r="86" spans="2:3" ht="15" customHeight="1" x14ac:dyDescent="0.2">
      <c r="B86" s="5" t="str">
        <f>HYPERLINK("#'MINOR_GAMING 6'!A1", "MINOR_GAMING 6")</f>
        <v>MINOR_GAMING 6</v>
      </c>
      <c r="C86" t="s">
        <v>104</v>
      </c>
    </row>
    <row r="87" spans="2:3" ht="15" customHeight="1" x14ac:dyDescent="0.2">
      <c r="B87" s="5" t="str">
        <f>HYPERLINK("#'MINOR_GAMING 7'!A1", "MINOR_GAMING 7")</f>
        <v>MINOR_GAMING 7</v>
      </c>
      <c r="C87" t="s">
        <v>105</v>
      </c>
    </row>
    <row r="88" spans="2:3" ht="15" customHeight="1" x14ac:dyDescent="0.2">
      <c r="B88" s="5" t="str">
        <f>HYPERLINK("#'MINOR_GAMING 8'!A1", "MINOR_GAMING 8")</f>
        <v>MINOR_GAMING 8</v>
      </c>
      <c r="C88" t="s">
        <v>106</v>
      </c>
    </row>
    <row r="89" spans="2:3" ht="15" customHeight="1" x14ac:dyDescent="0.2">
      <c r="B89" s="5" t="str">
        <f>HYPERLINK("#'MINOR_GAMING 9'!A1", "MINOR_GAMING 9")</f>
        <v>MINOR_GAMING 9</v>
      </c>
      <c r="C89" t="s">
        <v>107</v>
      </c>
    </row>
    <row r="90" spans="2:3" ht="15" customHeight="1" x14ac:dyDescent="0.2">
      <c r="B90" s="5" t="str">
        <f>HYPERLINK("#'MINOR_GAMING 10'!A1", "MINOR_GAMING 10")</f>
        <v>MINOR_GAMING 10</v>
      </c>
      <c r="C90" t="s">
        <v>108</v>
      </c>
    </row>
    <row r="91" spans="2:3" ht="15" customHeight="1" x14ac:dyDescent="0.2">
      <c r="B91" s="5" t="str">
        <f>HYPERLINK("#'MINOR_GAMING 11'!A1", "MINOR_GAMING 11")</f>
        <v>MINOR_GAMING 11</v>
      </c>
      <c r="C91" t="s">
        <v>109</v>
      </c>
    </row>
    <row r="92" spans="2:3" ht="15" customHeight="1" x14ac:dyDescent="0.2">
      <c r="B92" s="5" t="str">
        <f>HYPERLINK("#'MINOR_GAMING 12'!A1", "MINOR_GAMING 12")</f>
        <v>MINOR_GAMING 12</v>
      </c>
      <c r="C92" t="s">
        <v>110</v>
      </c>
    </row>
    <row r="93" spans="2:3" ht="15" customHeight="1" x14ac:dyDescent="0.2">
      <c r="B93" s="5" t="str">
        <f>HYPERLINK("#'MINOR_GAMING 13'!A1", "MINOR_GAMING 13")</f>
        <v>MINOR_GAMING 13</v>
      </c>
      <c r="C93" t="s">
        <v>111</v>
      </c>
    </row>
    <row r="94" spans="2:3" ht="15" customHeight="1" x14ac:dyDescent="0.2">
      <c r="B94" s="5" t="str">
        <f>HYPERLINK("#'MINOR_GAMING 14'!A1", "MINOR_GAMING 14")</f>
        <v>MINOR_GAMING 14</v>
      </c>
      <c r="C94" t="s">
        <v>112</v>
      </c>
    </row>
    <row r="95" spans="2:3" ht="15" customHeight="1" x14ac:dyDescent="0.2">
      <c r="B95" s="5" t="str">
        <f>HYPERLINK("#'MINOR_GAMING 15'!A1", "MINOR_GAMING 15")</f>
        <v>MINOR_GAMING 15</v>
      </c>
      <c r="C95" t="s">
        <v>113</v>
      </c>
    </row>
    <row r="96" spans="2:3" ht="15" customHeight="1" x14ac:dyDescent="0.2">
      <c r="B96" s="5" t="str">
        <f>HYPERLINK("#'GAMING 1'!A1", "GAMING 1")</f>
        <v>GAMING 1</v>
      </c>
      <c r="C96" t="s">
        <v>114</v>
      </c>
    </row>
    <row r="97" spans="2:3" ht="15" customHeight="1" x14ac:dyDescent="0.2">
      <c r="B97" s="5" t="str">
        <f>HYPERLINK("#'GAMING 2'!A1", "GAMING 2")</f>
        <v>GAMING 2</v>
      </c>
      <c r="C97" t="s">
        <v>115</v>
      </c>
    </row>
    <row r="98" spans="2:3" ht="15" customHeight="1" x14ac:dyDescent="0.2">
      <c r="B98" s="5" t="str">
        <f>HYPERLINK("#'GAMING 3'!A1", "GAMING 3")</f>
        <v>GAMING 3</v>
      </c>
      <c r="C98" t="s">
        <v>116</v>
      </c>
    </row>
    <row r="99" spans="2:3" ht="15" customHeight="1" x14ac:dyDescent="0.2">
      <c r="B99" s="5" t="str">
        <f>HYPERLINK("#'GAMING 4'!A1", "GAMING 4")</f>
        <v>GAMING 4</v>
      </c>
      <c r="C99" t="s">
        <v>117</v>
      </c>
    </row>
    <row r="100" spans="2:3" ht="15" customHeight="1" x14ac:dyDescent="0.2">
      <c r="B100" s="5" t="str">
        <f>HYPERLINK("#'GAMING 5'!A1", "GAMING 5")</f>
        <v>GAMING 5</v>
      </c>
      <c r="C100" t="s">
        <v>118</v>
      </c>
    </row>
    <row r="101" spans="2:3" ht="15" customHeight="1" x14ac:dyDescent="0.2">
      <c r="B101" s="5" t="str">
        <f>HYPERLINK("#'GAMING 6'!A1", "GAMING 6")</f>
        <v>GAMING 6</v>
      </c>
      <c r="C101" t="s">
        <v>119</v>
      </c>
    </row>
    <row r="102" spans="2:3" ht="15" customHeight="1" x14ac:dyDescent="0.2">
      <c r="B102" s="5" t="str">
        <f>HYPERLINK("#'GAMING 7'!A1", "GAMING 7")</f>
        <v>GAMING 7</v>
      </c>
      <c r="C102" t="s">
        <v>120</v>
      </c>
    </row>
    <row r="103" spans="2:3" ht="15" customHeight="1" x14ac:dyDescent="0.2">
      <c r="B103" s="5" t="str">
        <f>HYPERLINK("#'GAMING 8'!A1", "GAMING 8")</f>
        <v>GAMING 8</v>
      </c>
      <c r="C103" t="s">
        <v>121</v>
      </c>
    </row>
    <row r="104" spans="2:3" ht="15" customHeight="1" x14ac:dyDescent="0.2">
      <c r="B104" s="5" t="str">
        <f>HYPERLINK("#'GAMING 9'!A1", "GAMING 9")</f>
        <v>GAMING 9</v>
      </c>
      <c r="C104" t="s">
        <v>122</v>
      </c>
    </row>
    <row r="105" spans="2:3" ht="15" customHeight="1" x14ac:dyDescent="0.2">
      <c r="B105" s="5" t="str">
        <f>HYPERLINK("#'GAMING 10'!A1", "GAMING 10")</f>
        <v>GAMING 10</v>
      </c>
      <c r="C105" t="s">
        <v>123</v>
      </c>
    </row>
    <row r="106" spans="2:3" ht="15" customHeight="1" x14ac:dyDescent="0.2">
      <c r="B106" s="5" t="str">
        <f>HYPERLINK("#'GAMING 11'!A1", "GAMING 11")</f>
        <v>GAMING 11</v>
      </c>
      <c r="C106" t="s">
        <v>124</v>
      </c>
    </row>
    <row r="107" spans="2:3" ht="15" customHeight="1" x14ac:dyDescent="0.2">
      <c r="B107" s="5" t="str">
        <f>HYPERLINK("#'GAMING 12'!A1", "GAMING 12")</f>
        <v>GAMING 12</v>
      </c>
      <c r="C107" t="s">
        <v>125</v>
      </c>
    </row>
    <row r="108" spans="2:3" ht="15" customHeight="1" x14ac:dyDescent="0.2">
      <c r="B108" s="5" t="str">
        <f>HYPERLINK("#'GAMING 13'!A1", "GAMING 13")</f>
        <v>GAMING 13</v>
      </c>
      <c r="C108" t="s">
        <v>126</v>
      </c>
    </row>
    <row r="109" spans="2:3" ht="15" customHeight="1" x14ac:dyDescent="0.2">
      <c r="B109" s="5" t="str">
        <f>HYPERLINK("#'GAMING 14'!A1", "GAMING 14")</f>
        <v>GAMING 14</v>
      </c>
      <c r="C109" t="s">
        <v>127</v>
      </c>
    </row>
    <row r="110" spans="2:3" ht="15" customHeight="1" x14ac:dyDescent="0.2">
      <c r="B110" s="5" t="str">
        <f>HYPERLINK("#'GAMING 15'!A1", "GAMING 15")</f>
        <v>GAMING 15</v>
      </c>
      <c r="C110" t="s">
        <v>128</v>
      </c>
    </row>
    <row r="111" spans="2:3" ht="15" customHeight="1" x14ac:dyDescent="0.2">
      <c r="B111" s="5" t="str">
        <f>HYPERLINK("#'WAGERING 1'!A1", "WAGERING 1")</f>
        <v>WAGERING 1</v>
      </c>
      <c r="C111" t="s">
        <v>129</v>
      </c>
    </row>
    <row r="112" spans="2:3" ht="15" customHeight="1" x14ac:dyDescent="0.2">
      <c r="B112" s="5" t="str">
        <f>HYPERLINK("#'WAGERING 2'!A1", "WAGERING 2")</f>
        <v>WAGERING 2</v>
      </c>
      <c r="C112" t="s">
        <v>130</v>
      </c>
    </row>
    <row r="113" spans="2:3" ht="15" customHeight="1" x14ac:dyDescent="0.2">
      <c r="B113" s="5" t="str">
        <f>HYPERLINK("#'WAGERING 3'!A1", "WAGERING 3")</f>
        <v>WAGERING 3</v>
      </c>
      <c r="C113" t="s">
        <v>131</v>
      </c>
    </row>
    <row r="114" spans="2:3" ht="15" customHeight="1" x14ac:dyDescent="0.2">
      <c r="B114" s="5" t="str">
        <f>HYPERLINK("#'WAGERING 4'!A1", "WAGERING 4")</f>
        <v>WAGERING 4</v>
      </c>
      <c r="C114" t="s">
        <v>132</v>
      </c>
    </row>
    <row r="115" spans="2:3" ht="15" customHeight="1" x14ac:dyDescent="0.2">
      <c r="B115" s="5" t="str">
        <f>HYPERLINK("#'WAGERING 5'!A1", "WAGERING 5")</f>
        <v>WAGERING 5</v>
      </c>
      <c r="C115" t="s">
        <v>133</v>
      </c>
    </row>
    <row r="116" spans="2:3" ht="15" customHeight="1" x14ac:dyDescent="0.2">
      <c r="B116" s="5" t="str">
        <f>HYPERLINK("#'WAGERING 6'!A1", "WAGERING 6")</f>
        <v>WAGERING 6</v>
      </c>
      <c r="C116" t="s">
        <v>134</v>
      </c>
    </row>
    <row r="117" spans="2:3" ht="15" customHeight="1" x14ac:dyDescent="0.2">
      <c r="B117" s="5" t="str">
        <f>HYPERLINK("#'WAGERING 7'!A1", "WAGERING 7")</f>
        <v>WAGERING 7</v>
      </c>
      <c r="C117" t="s">
        <v>135</v>
      </c>
    </row>
    <row r="118" spans="2:3" ht="15" customHeight="1" x14ac:dyDescent="0.2">
      <c r="B118" s="5" t="str">
        <f>HYPERLINK("#'WAGERING 8'!A1", "WAGERING 8")</f>
        <v>WAGERING 8</v>
      </c>
      <c r="C118" t="s">
        <v>136</v>
      </c>
    </row>
    <row r="119" spans="2:3" ht="15" customHeight="1" x14ac:dyDescent="0.2">
      <c r="B119" s="5" t="str">
        <f>HYPERLINK("#'WAGERING 9'!A1", "WAGERING 9")</f>
        <v>WAGERING 9</v>
      </c>
      <c r="C119" t="s">
        <v>137</v>
      </c>
    </row>
    <row r="120" spans="2:3" ht="15" customHeight="1" x14ac:dyDescent="0.2">
      <c r="B120" s="5" t="str">
        <f>HYPERLINK("#'WAGERING 10'!A1", "WAGERING 10")</f>
        <v>WAGERING 10</v>
      </c>
      <c r="C120" t="s">
        <v>138</v>
      </c>
    </row>
    <row r="121" spans="2:3" ht="15" customHeight="1" x14ac:dyDescent="0.2">
      <c r="B121" s="5" t="str">
        <f>HYPERLINK("#'WAGERING 11'!A1", "WAGERING 11")</f>
        <v>WAGERING 11</v>
      </c>
      <c r="C121" t="s">
        <v>139</v>
      </c>
    </row>
    <row r="122" spans="2:3" ht="15" customHeight="1" x14ac:dyDescent="0.2">
      <c r="B122" s="5" t="str">
        <f>HYPERLINK("#'WAGERING 12'!A1", "WAGERING 12")</f>
        <v>WAGERING 12</v>
      </c>
      <c r="C122" t="s">
        <v>140</v>
      </c>
    </row>
    <row r="123" spans="2:3" ht="15" customHeight="1" x14ac:dyDescent="0.2">
      <c r="B123" s="5" t="str">
        <f>HYPERLINK("#'WAGERING 13'!A1", "WAGERING 13")</f>
        <v>WAGERING 13</v>
      </c>
      <c r="C123" t="s">
        <v>141</v>
      </c>
    </row>
    <row r="124" spans="2:3" ht="15" customHeight="1" x14ac:dyDescent="0.2">
      <c r="B124" s="5" t="str">
        <f>HYPERLINK("#'WAGERING 14'!A1", "WAGERING 14")</f>
        <v>WAGERING 14</v>
      </c>
      <c r="C124" t="s">
        <v>142</v>
      </c>
    </row>
    <row r="125" spans="2:3" ht="15" customHeight="1" x14ac:dyDescent="0.2">
      <c r="B125" s="5" t="str">
        <f>HYPERLINK("#'WAGERING 15'!A1", "WAGERING 15")</f>
        <v>WAGERING 15</v>
      </c>
      <c r="C125" t="s">
        <v>143</v>
      </c>
    </row>
    <row r="126" spans="2:3" ht="15" customHeight="1" x14ac:dyDescent="0.2">
      <c r="B126" s="5" t="str">
        <f>HYPERLINK("#'TOTAL 1'!A1", "TOTAL 1")</f>
        <v>TOTAL 1</v>
      </c>
      <c r="C126" t="s">
        <v>144</v>
      </c>
    </row>
    <row r="127" spans="2:3" ht="15" customHeight="1" x14ac:dyDescent="0.2">
      <c r="B127" s="5" t="str">
        <f>HYPERLINK("#'TOTAL 2'!A1", "TOTAL 2")</f>
        <v>TOTAL 2</v>
      </c>
      <c r="C127" t="s">
        <v>145</v>
      </c>
    </row>
    <row r="128" spans="2:3" ht="15" customHeight="1" x14ac:dyDescent="0.2">
      <c r="B128" s="5" t="str">
        <f>HYPERLINK("#'TOTAL 3'!A1", "TOTAL 3")</f>
        <v>TOTAL 3</v>
      </c>
      <c r="C128" t="s">
        <v>146</v>
      </c>
    </row>
    <row r="129" spans="2:3" ht="15" customHeight="1" x14ac:dyDescent="0.2">
      <c r="B129" s="5" t="str">
        <f>HYPERLINK("#'TOTAL 4'!A1", "TOTAL 4")</f>
        <v>TOTAL 4</v>
      </c>
      <c r="C129" t="s">
        <v>147</v>
      </c>
    </row>
    <row r="130" spans="2:3" ht="15" customHeight="1" x14ac:dyDescent="0.2">
      <c r="B130" s="5" t="str">
        <f>HYPERLINK("#'TOTAL 5'!A1", "TOTAL 5")</f>
        <v>TOTAL 5</v>
      </c>
      <c r="C130" t="s">
        <v>148</v>
      </c>
    </row>
    <row r="131" spans="2:3" ht="15" customHeight="1" x14ac:dyDescent="0.2">
      <c r="B131" s="5" t="str">
        <f>HYPERLINK("#'TOTAL 6'!A1", "TOTAL 6")</f>
        <v>TOTAL 6</v>
      </c>
      <c r="C131" t="s">
        <v>149</v>
      </c>
    </row>
    <row r="132" spans="2:3" ht="15" customHeight="1" x14ac:dyDescent="0.2">
      <c r="B132" s="5" t="str">
        <f>HYPERLINK("#'TOTAL 7'!A1", "TOTAL 7")</f>
        <v>TOTAL 7</v>
      </c>
      <c r="C132" t="s">
        <v>150</v>
      </c>
    </row>
    <row r="133" spans="2:3" ht="15" customHeight="1" x14ac:dyDescent="0.2">
      <c r="B133" s="5" t="str">
        <f>HYPERLINK("#'TOTAL 8'!A1", "TOTAL 8")</f>
        <v>TOTAL 8</v>
      </c>
      <c r="C133" t="s">
        <v>151</v>
      </c>
    </row>
    <row r="134" spans="2:3" ht="15" customHeight="1" x14ac:dyDescent="0.2">
      <c r="B134" s="5" t="str">
        <f>HYPERLINK("#'TOTAL 9'!A1", "TOTAL 9")</f>
        <v>TOTAL 9</v>
      </c>
      <c r="C134" t="s">
        <v>152</v>
      </c>
    </row>
    <row r="135" spans="2:3" ht="15" customHeight="1" x14ac:dyDescent="0.2">
      <c r="B135" s="5" t="str">
        <f>HYPERLINK("#'TOTAL 11'!A1", "TOTAL 11")</f>
        <v>TOTAL 11</v>
      </c>
      <c r="C135" t="s">
        <v>153</v>
      </c>
    </row>
    <row r="136" spans="2:3" ht="15" customHeight="1" x14ac:dyDescent="0.2">
      <c r="B136" s="5" t="str">
        <f>HYPERLINK("#'TOTAL 12'!A1", "TOTAL 12")</f>
        <v>TOTAL 12</v>
      </c>
      <c r="C136" t="s">
        <v>154</v>
      </c>
    </row>
    <row r="137" spans="2:3" ht="15" customHeight="1" x14ac:dyDescent="0.2">
      <c r="B137" s="5" t="str">
        <f>HYPERLINK("#'TOTAL 13'!A1", "TOTAL 13")</f>
        <v>TOTAL 13</v>
      </c>
      <c r="C137" t="s">
        <v>155</v>
      </c>
    </row>
    <row r="138" spans="2:3" ht="15" customHeight="1" x14ac:dyDescent="0.2">
      <c r="B138" s="5" t="str">
        <f>HYPERLINK("#'TOTAL 14'!A1", "TOTAL 14")</f>
        <v>TOTAL 14</v>
      </c>
      <c r="C138" t="s">
        <v>156</v>
      </c>
    </row>
    <row r="139" spans="2:3" ht="15" customHeight="1" x14ac:dyDescent="0.2">
      <c r="B139" s="5" t="str">
        <f>HYPERLINK("#'TOTAL 16'!A1", "TOTAL 16")</f>
        <v>TOTAL 16</v>
      </c>
      <c r="C139" t="s">
        <v>157</v>
      </c>
    </row>
    <row r="140" spans="2:3" ht="15" customHeight="1" x14ac:dyDescent="0.2"/>
    <row r="141" spans="2:3" ht="15" customHeight="1" x14ac:dyDescent="0.2"/>
    <row r="142" spans="2:3" ht="15" customHeight="1" x14ac:dyDescent="0.2"/>
    <row r="143" spans="2:3" ht="15" customHeight="1" x14ac:dyDescent="0.2"/>
    <row r="144" spans="2:3" ht="15" customHeight="1" x14ac:dyDescent="0.2"/>
    <row r="145" ht="15" customHeight="1" x14ac:dyDescent="0.2"/>
    <row r="146" ht="15" customHeight="1" x14ac:dyDescent="0.2"/>
    <row r="147" ht="15" customHeight="1" x14ac:dyDescent="0.2"/>
    <row r="148" ht="15" customHeight="1" x14ac:dyDescent="0.2"/>
    <row r="149" ht="15" customHeight="1" x14ac:dyDescent="0.2"/>
    <row r="150" ht="15" customHeight="1" x14ac:dyDescent="0.2"/>
    <row r="151" ht="15" customHeight="1" x14ac:dyDescent="0.2"/>
    <row r="152" ht="15" customHeight="1" x14ac:dyDescent="0.2"/>
    <row r="153" ht="15" customHeight="1" x14ac:dyDescent="0.2"/>
    <row r="154" ht="15" customHeight="1" x14ac:dyDescent="0.2"/>
    <row r="155" ht="15" customHeight="1" x14ac:dyDescent="0.2"/>
    <row r="156" ht="15" customHeight="1" x14ac:dyDescent="0.2"/>
    <row r="157" ht="15" customHeight="1" x14ac:dyDescent="0.2"/>
    <row r="158" ht="15" customHeight="1" x14ac:dyDescent="0.2"/>
    <row r="159" ht="15" customHeight="1" x14ac:dyDescent="0.2"/>
    <row r="160" ht="15" customHeight="1" x14ac:dyDescent="0.2"/>
    <row r="161" ht="15" customHeight="1" x14ac:dyDescent="0.2"/>
    <row r="162" ht="15" customHeight="1" x14ac:dyDescent="0.2"/>
    <row r="163" ht="15" customHeight="1" x14ac:dyDescent="0.2"/>
    <row r="164" ht="15" customHeight="1" x14ac:dyDescent="0.2"/>
    <row r="165" ht="15" customHeight="1" x14ac:dyDescent="0.2"/>
    <row r="166" ht="15" customHeight="1" x14ac:dyDescent="0.2"/>
    <row r="167" ht="15" customHeight="1" x14ac:dyDescent="0.2"/>
    <row r="168" ht="15" customHeight="1" x14ac:dyDescent="0.2"/>
    <row r="169" ht="15" customHeight="1" x14ac:dyDescent="0.2"/>
    <row r="170" ht="15" customHeight="1" x14ac:dyDescent="0.2"/>
    <row r="171" ht="15" customHeight="1" x14ac:dyDescent="0.2"/>
    <row r="172" ht="15" customHeight="1" x14ac:dyDescent="0.2"/>
    <row r="173" ht="15" customHeight="1" x14ac:dyDescent="0.2"/>
    <row r="174" ht="15" customHeight="1" x14ac:dyDescent="0.2"/>
    <row r="175" ht="15" customHeight="1" x14ac:dyDescent="0.2"/>
    <row r="176" ht="15" customHeight="1" x14ac:dyDescent="0.2"/>
    <row r="177" ht="15" customHeight="1" x14ac:dyDescent="0.2"/>
    <row r="178" ht="15" customHeight="1" x14ac:dyDescent="0.2"/>
    <row r="179" ht="15" customHeight="1" x14ac:dyDescent="0.2"/>
    <row r="180" ht="15" customHeight="1" x14ac:dyDescent="0.2"/>
    <row r="181" ht="15" customHeight="1" x14ac:dyDescent="0.2"/>
    <row r="182" ht="15" customHeight="1" x14ac:dyDescent="0.2"/>
    <row r="183" ht="15" customHeight="1" x14ac:dyDescent="0.2"/>
    <row r="184" ht="15" customHeight="1" x14ac:dyDescent="0.2"/>
  </sheetData>
  <pageMargins left="0.7" right="0.7" top="0.75" bottom="0.75" header="0.3" footer="0.3"/>
  <pageSetup paperSize="9" orientation="portrait" horizontalDpi="300" verticalDpi="30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S45"/>
  <sheetViews>
    <sheetView workbookViewId="0"/>
  </sheetViews>
  <sheetFormatPr defaultColWidth="11.42578125" defaultRowHeight="12.75" x14ac:dyDescent="0.2"/>
  <cols>
    <col min="1" max="2" width="12.7109375" customWidth="1"/>
    <col min="3" max="3" width="4.42578125" customWidth="1"/>
    <col min="4" max="4" width="12.7109375" customWidth="1"/>
    <col min="5" max="5" width="4.42578125" customWidth="1"/>
    <col min="6" max="6" width="12.7109375" customWidth="1"/>
    <col min="7" max="7" width="4.42578125" customWidth="1"/>
    <col min="8" max="8" width="12.7109375" customWidth="1"/>
    <col min="9" max="9" width="4.42578125" customWidth="1"/>
    <col min="10" max="10" width="12.7109375" customWidth="1"/>
    <col min="11" max="11" width="4.42578125" customWidth="1"/>
    <col min="12" max="12" width="12.7109375" customWidth="1"/>
    <col min="13" max="13" width="4.42578125" customWidth="1"/>
    <col min="14" max="14" width="12.7109375" customWidth="1"/>
    <col min="15" max="15" width="4.42578125" customWidth="1"/>
    <col min="16" max="16" width="12.7109375" customWidth="1"/>
    <col min="17" max="17" width="4.42578125" customWidth="1"/>
    <col min="18" max="18" width="12.7109375" customWidth="1"/>
    <col min="19" max="19" width="4.42578125" customWidth="1"/>
  </cols>
  <sheetData>
    <row r="1" spans="1:19" x14ac:dyDescent="0.2">
      <c r="A1" s="8" t="str">
        <f>HYPERLINK("#'INDEX'!B23", "Link to index")</f>
        <v>Link to index</v>
      </c>
    </row>
    <row r="2" spans="1:19" ht="15.75" customHeight="1" x14ac:dyDescent="0.2">
      <c r="A2" s="25" t="s">
        <v>243</v>
      </c>
      <c r="B2" s="24"/>
      <c r="C2" s="24"/>
      <c r="D2" s="24"/>
      <c r="E2" s="24"/>
      <c r="F2" s="24"/>
      <c r="G2" s="24"/>
      <c r="H2" s="24"/>
      <c r="I2" s="24"/>
      <c r="J2" s="24"/>
      <c r="K2" s="24"/>
      <c r="L2" s="24"/>
      <c r="M2" s="24"/>
      <c r="N2" s="24"/>
      <c r="O2" s="24"/>
      <c r="P2" s="24"/>
      <c r="Q2" s="24"/>
      <c r="R2" s="24"/>
      <c r="S2" s="24"/>
    </row>
    <row r="3" spans="1:19" ht="15.75" customHeight="1" x14ac:dyDescent="0.2">
      <c r="A3" s="25" t="s">
        <v>41</v>
      </c>
      <c r="B3" s="24"/>
      <c r="C3" s="24"/>
      <c r="D3" s="24"/>
      <c r="E3" s="24"/>
      <c r="F3" s="24"/>
      <c r="G3" s="24"/>
      <c r="H3" s="24"/>
      <c r="I3" s="24"/>
      <c r="J3" s="24"/>
      <c r="K3" s="24"/>
      <c r="L3" s="24"/>
      <c r="M3" s="24"/>
      <c r="N3" s="24"/>
      <c r="O3" s="24"/>
      <c r="P3" s="24"/>
      <c r="Q3" s="24"/>
      <c r="R3" s="24"/>
      <c r="S3" s="24"/>
    </row>
    <row r="4" spans="1:19" ht="15.75" customHeight="1" x14ac:dyDescent="0.2"/>
    <row r="5" spans="1:19" ht="55.5" customHeight="1" x14ac:dyDescent="0.2">
      <c r="A5" s="11" t="s">
        <v>159</v>
      </c>
      <c r="B5" s="27" t="s">
        <v>160</v>
      </c>
      <c r="C5" s="27" t="s">
        <v>159</v>
      </c>
      <c r="D5" s="27" t="s">
        <v>161</v>
      </c>
      <c r="E5" s="27" t="s">
        <v>159</v>
      </c>
      <c r="F5" s="27" t="s">
        <v>162</v>
      </c>
      <c r="G5" s="27" t="s">
        <v>159</v>
      </c>
      <c r="H5" s="27" t="s">
        <v>163</v>
      </c>
      <c r="I5" s="27" t="s">
        <v>159</v>
      </c>
      <c r="J5" s="27" t="s">
        <v>164</v>
      </c>
      <c r="K5" s="27" t="s">
        <v>159</v>
      </c>
      <c r="L5" s="27" t="s">
        <v>165</v>
      </c>
      <c r="M5" s="27" t="s">
        <v>159</v>
      </c>
      <c r="N5" s="27" t="s">
        <v>166</v>
      </c>
      <c r="O5" s="27" t="s">
        <v>159</v>
      </c>
      <c r="P5" s="27" t="s">
        <v>167</v>
      </c>
      <c r="Q5" s="27" t="s">
        <v>159</v>
      </c>
      <c r="R5" s="27" t="s">
        <v>168</v>
      </c>
      <c r="S5" s="27" t="s">
        <v>159</v>
      </c>
    </row>
    <row r="6" spans="1:19" x14ac:dyDescent="0.2">
      <c r="A6" s="26" t="s">
        <v>212</v>
      </c>
      <c r="B6" s="26"/>
      <c r="C6" s="26"/>
      <c r="D6" s="26"/>
      <c r="E6" s="26"/>
      <c r="F6" s="26"/>
      <c r="G6" s="26"/>
      <c r="H6" s="26"/>
      <c r="I6" s="26"/>
      <c r="J6" s="26"/>
      <c r="K6" s="26"/>
      <c r="L6" s="26"/>
      <c r="M6" s="26"/>
      <c r="N6" s="26"/>
      <c r="O6" s="26"/>
      <c r="P6" s="26"/>
      <c r="Q6" s="26"/>
      <c r="R6" s="26"/>
      <c r="S6" s="26"/>
    </row>
    <row r="7" spans="1:19" x14ac:dyDescent="0.2">
      <c r="A7" s="12" t="s">
        <v>170</v>
      </c>
      <c r="B7" s="18">
        <v>5162.2163564980101</v>
      </c>
      <c r="C7" s="10" t="s">
        <v>159</v>
      </c>
      <c r="D7" s="18">
        <v>5315.0483823261802</v>
      </c>
      <c r="E7" s="10" t="s">
        <v>159</v>
      </c>
      <c r="F7" s="18">
        <v>604.45380244790397</v>
      </c>
      <c r="G7" s="10" t="s">
        <v>159</v>
      </c>
      <c r="H7" s="18">
        <v>1268.0431703854699</v>
      </c>
      <c r="I7" s="10" t="s">
        <v>159</v>
      </c>
      <c r="J7" s="18">
        <v>2361.4191626043498</v>
      </c>
      <c r="K7" s="10" t="s">
        <v>159</v>
      </c>
      <c r="L7" s="18">
        <v>0</v>
      </c>
      <c r="M7" s="10" t="s">
        <v>159</v>
      </c>
      <c r="N7" s="18">
        <v>3944.7004540298999</v>
      </c>
      <c r="O7" s="10" t="s">
        <v>159</v>
      </c>
      <c r="P7" s="18">
        <v>0</v>
      </c>
      <c r="Q7" s="10" t="s">
        <v>238</v>
      </c>
      <c r="R7" s="18">
        <v>3314.1303781502802</v>
      </c>
      <c r="S7" s="10" t="s">
        <v>159</v>
      </c>
    </row>
    <row r="8" spans="1:19" x14ac:dyDescent="0.2">
      <c r="A8" s="12" t="s">
        <v>171</v>
      </c>
      <c r="B8" s="18">
        <v>5082.9567420433696</v>
      </c>
      <c r="C8" s="10" t="s">
        <v>159</v>
      </c>
      <c r="D8" s="18">
        <v>5595.37456696147</v>
      </c>
      <c r="E8" s="10" t="s">
        <v>159</v>
      </c>
      <c r="F8" s="18">
        <v>1410.92379364609</v>
      </c>
      <c r="G8" s="10" t="s">
        <v>159</v>
      </c>
      <c r="H8" s="18">
        <v>1428.5894191150401</v>
      </c>
      <c r="I8" s="10" t="s">
        <v>159</v>
      </c>
      <c r="J8" s="18">
        <v>2709.7727596568402</v>
      </c>
      <c r="K8" s="10" t="s">
        <v>159</v>
      </c>
      <c r="L8" s="18">
        <v>128.991389490822</v>
      </c>
      <c r="M8" s="10" t="s">
        <v>159</v>
      </c>
      <c r="N8" s="18">
        <v>4641.8029424739398</v>
      </c>
      <c r="O8" s="10" t="s">
        <v>159</v>
      </c>
      <c r="P8" s="18">
        <v>0</v>
      </c>
      <c r="Q8" s="10" t="s">
        <v>238</v>
      </c>
      <c r="R8" s="18">
        <v>3646.7110488190001</v>
      </c>
      <c r="S8" s="10" t="s">
        <v>159</v>
      </c>
    </row>
    <row r="9" spans="1:19" x14ac:dyDescent="0.2">
      <c r="A9" s="12" t="s">
        <v>172</v>
      </c>
      <c r="B9" s="18">
        <v>5433.3865307595597</v>
      </c>
      <c r="C9" s="10" t="s">
        <v>159</v>
      </c>
      <c r="D9" s="18">
        <v>6492.6347526320897</v>
      </c>
      <c r="E9" s="10" t="s">
        <v>159</v>
      </c>
      <c r="F9" s="18">
        <v>1765.4279724104399</v>
      </c>
      <c r="G9" s="10" t="s">
        <v>159</v>
      </c>
      <c r="H9" s="18">
        <v>1625.81070088105</v>
      </c>
      <c r="I9" s="10" t="s">
        <v>159</v>
      </c>
      <c r="J9" s="18">
        <v>2929.7911294780101</v>
      </c>
      <c r="K9" s="10" t="s">
        <v>159</v>
      </c>
      <c r="L9" s="18">
        <v>590.95551861569004</v>
      </c>
      <c r="M9" s="10" t="s">
        <v>159</v>
      </c>
      <c r="N9" s="18">
        <v>5231.9068018511598</v>
      </c>
      <c r="O9" s="10" t="s">
        <v>159</v>
      </c>
      <c r="P9" s="18">
        <v>0</v>
      </c>
      <c r="Q9" s="10" t="s">
        <v>238</v>
      </c>
      <c r="R9" s="18">
        <v>4169.8027201662799</v>
      </c>
      <c r="S9" s="10" t="s">
        <v>159</v>
      </c>
    </row>
    <row r="10" spans="1:19" x14ac:dyDescent="0.2">
      <c r="A10" s="12" t="s">
        <v>173</v>
      </c>
      <c r="B10" s="18">
        <v>6110.4289990166399</v>
      </c>
      <c r="C10" s="10" t="s">
        <v>159</v>
      </c>
      <c r="D10" s="18">
        <v>7250.6799424562696</v>
      </c>
      <c r="E10" s="10" t="s">
        <v>159</v>
      </c>
      <c r="F10" s="18">
        <v>1937.5425769922299</v>
      </c>
      <c r="G10" s="10" t="s">
        <v>159</v>
      </c>
      <c r="H10" s="18">
        <v>2055.2028014667899</v>
      </c>
      <c r="I10" s="10" t="s">
        <v>159</v>
      </c>
      <c r="J10" s="18">
        <v>3290.82001708286</v>
      </c>
      <c r="K10" s="10" t="s">
        <v>159</v>
      </c>
      <c r="L10" s="18">
        <v>1005.61524971581</v>
      </c>
      <c r="M10" s="10" t="s">
        <v>159</v>
      </c>
      <c r="N10" s="18">
        <v>5873.3142707741999</v>
      </c>
      <c r="O10" s="10" t="s">
        <v>159</v>
      </c>
      <c r="P10" s="18">
        <v>0</v>
      </c>
      <c r="Q10" s="10" t="s">
        <v>238</v>
      </c>
      <c r="R10" s="18">
        <v>4714.6598919196604</v>
      </c>
      <c r="S10" s="10" t="s">
        <v>159</v>
      </c>
    </row>
    <row r="11" spans="1:19" x14ac:dyDescent="0.2">
      <c r="A11" s="12" t="s">
        <v>174</v>
      </c>
      <c r="B11" s="18">
        <v>6727.2800626830103</v>
      </c>
      <c r="C11" s="10" t="s">
        <v>159</v>
      </c>
      <c r="D11" s="18">
        <v>8048.3272901416103</v>
      </c>
      <c r="E11" s="10" t="s">
        <v>159</v>
      </c>
      <c r="F11" s="18">
        <v>2056.77975684578</v>
      </c>
      <c r="G11" s="10" t="s">
        <v>159</v>
      </c>
      <c r="H11" s="18">
        <v>2459.3878914107399</v>
      </c>
      <c r="I11" s="10" t="s">
        <v>159</v>
      </c>
      <c r="J11" s="18">
        <v>3618.1822330218902</v>
      </c>
      <c r="K11" s="10" t="s">
        <v>159</v>
      </c>
      <c r="L11" s="18">
        <v>1687.2758019883199</v>
      </c>
      <c r="M11" s="10" t="s">
        <v>159</v>
      </c>
      <c r="N11" s="18">
        <v>6321.1220870980396</v>
      </c>
      <c r="O11" s="10" t="s">
        <v>159</v>
      </c>
      <c r="P11" s="18">
        <v>0</v>
      </c>
      <c r="Q11" s="10" t="s">
        <v>238</v>
      </c>
      <c r="R11" s="18">
        <v>5223.0271137131404</v>
      </c>
      <c r="S11" s="10" t="s">
        <v>159</v>
      </c>
    </row>
    <row r="12" spans="1:19" x14ac:dyDescent="0.2">
      <c r="A12" s="12" t="s">
        <v>175</v>
      </c>
      <c r="B12" s="18">
        <v>7070.44642316312</v>
      </c>
      <c r="C12" s="10" t="s">
        <v>159</v>
      </c>
      <c r="D12" s="18">
        <v>7956.67711441744</v>
      </c>
      <c r="E12" s="10" t="s">
        <v>159</v>
      </c>
      <c r="F12" s="18">
        <v>2135.5363366464398</v>
      </c>
      <c r="G12" s="10" t="s">
        <v>159</v>
      </c>
      <c r="H12" s="18">
        <v>2863.9865494904202</v>
      </c>
      <c r="I12" s="10" t="s">
        <v>159</v>
      </c>
      <c r="J12" s="18">
        <v>4047.3152951377901</v>
      </c>
      <c r="K12" s="10" t="s">
        <v>159</v>
      </c>
      <c r="L12" s="18">
        <v>2125.4604384479899</v>
      </c>
      <c r="M12" s="10" t="s">
        <v>159</v>
      </c>
      <c r="N12" s="18">
        <v>6651.8491004502202</v>
      </c>
      <c r="O12" s="10" t="s">
        <v>159</v>
      </c>
      <c r="P12" s="18">
        <v>0</v>
      </c>
      <c r="Q12" s="10" t="s">
        <v>238</v>
      </c>
      <c r="R12" s="18">
        <v>5397.4760684167804</v>
      </c>
      <c r="S12" s="10" t="s">
        <v>159</v>
      </c>
    </row>
    <row r="13" spans="1:19" x14ac:dyDescent="0.2">
      <c r="A13" s="12" t="s">
        <v>176</v>
      </c>
      <c r="B13" s="18">
        <v>7622.4693341331504</v>
      </c>
      <c r="C13" s="10" t="s">
        <v>159</v>
      </c>
      <c r="D13" s="18">
        <v>8647.0085556338199</v>
      </c>
      <c r="E13" s="10" t="s">
        <v>159</v>
      </c>
      <c r="F13" s="18">
        <v>2377.68319500603</v>
      </c>
      <c r="G13" s="10" t="s">
        <v>159</v>
      </c>
      <c r="H13" s="18">
        <v>3174.79850305943</v>
      </c>
      <c r="I13" s="10" t="s">
        <v>159</v>
      </c>
      <c r="J13" s="18">
        <v>4519.0459675375696</v>
      </c>
      <c r="K13" s="10" t="s">
        <v>159</v>
      </c>
      <c r="L13" s="18">
        <v>2408.4734425230099</v>
      </c>
      <c r="M13" s="10" t="s">
        <v>159</v>
      </c>
      <c r="N13" s="18">
        <v>6979.6803797420598</v>
      </c>
      <c r="O13" s="10" t="s">
        <v>159</v>
      </c>
      <c r="P13" s="18">
        <v>0</v>
      </c>
      <c r="Q13" s="10" t="s">
        <v>238</v>
      </c>
      <c r="R13" s="18">
        <v>5821.2619478823699</v>
      </c>
      <c r="S13" s="10" t="s">
        <v>159</v>
      </c>
    </row>
    <row r="14" spans="1:19" x14ac:dyDescent="0.2">
      <c r="A14" s="12" t="s">
        <v>177</v>
      </c>
      <c r="B14" s="18">
        <v>8018.3275595716595</v>
      </c>
      <c r="C14" s="10" t="s">
        <v>159</v>
      </c>
      <c r="D14" s="18">
        <v>9539.9462809227698</v>
      </c>
      <c r="E14" s="10" t="s">
        <v>159</v>
      </c>
      <c r="F14" s="18">
        <v>2487.9126628909198</v>
      </c>
      <c r="G14" s="10" t="s">
        <v>159</v>
      </c>
      <c r="H14" s="18">
        <v>3631.0417065689699</v>
      </c>
      <c r="I14" s="10" t="s">
        <v>159</v>
      </c>
      <c r="J14" s="18">
        <v>5018.06005327819</v>
      </c>
      <c r="K14" s="10" t="s">
        <v>159</v>
      </c>
      <c r="L14" s="18">
        <v>2643.6472655846201</v>
      </c>
      <c r="M14" s="10" t="s">
        <v>159</v>
      </c>
      <c r="N14" s="18">
        <v>6297.23254898087</v>
      </c>
      <c r="O14" s="10" t="s">
        <v>159</v>
      </c>
      <c r="P14" s="18">
        <v>0</v>
      </c>
      <c r="Q14" s="10" t="s">
        <v>238</v>
      </c>
      <c r="R14" s="18">
        <v>6079.7106995022596</v>
      </c>
      <c r="S14" s="10" t="s">
        <v>159</v>
      </c>
    </row>
    <row r="15" spans="1:19" x14ac:dyDescent="0.2">
      <c r="A15" s="12" t="s">
        <v>181</v>
      </c>
      <c r="B15" s="18">
        <v>8310.3802137614693</v>
      </c>
      <c r="C15" s="10" t="s">
        <v>159</v>
      </c>
      <c r="D15" s="18">
        <v>9975.9233269202505</v>
      </c>
      <c r="E15" s="10" t="s">
        <v>159</v>
      </c>
      <c r="F15" s="18">
        <v>2770.8258496214098</v>
      </c>
      <c r="G15" s="10" t="s">
        <v>159</v>
      </c>
      <c r="H15" s="18">
        <v>4286.8007164578503</v>
      </c>
      <c r="I15" s="10" t="s">
        <v>159</v>
      </c>
      <c r="J15" s="18">
        <v>5526.4827217489901</v>
      </c>
      <c r="K15" s="10" t="s">
        <v>159</v>
      </c>
      <c r="L15" s="18">
        <v>2861.8270527448199</v>
      </c>
      <c r="M15" s="10" t="s">
        <v>159</v>
      </c>
      <c r="N15" s="18">
        <v>6205.3637811647704</v>
      </c>
      <c r="O15" s="10" t="s">
        <v>159</v>
      </c>
      <c r="P15" s="18">
        <v>0</v>
      </c>
      <c r="Q15" s="10" t="s">
        <v>238</v>
      </c>
      <c r="R15" s="18">
        <v>6365.1377693432496</v>
      </c>
      <c r="S15" s="10" t="s">
        <v>159</v>
      </c>
    </row>
    <row r="16" spans="1:19" x14ac:dyDescent="0.2">
      <c r="A16" s="12" t="s">
        <v>182</v>
      </c>
      <c r="B16" s="18">
        <v>8072.5094652387397</v>
      </c>
      <c r="C16" s="10" t="s">
        <v>159</v>
      </c>
      <c r="D16" s="18">
        <v>10614.619600362499</v>
      </c>
      <c r="E16" s="10" t="s">
        <v>159</v>
      </c>
      <c r="F16" s="18">
        <v>3166.6666666666702</v>
      </c>
      <c r="G16" s="10" t="s">
        <v>159</v>
      </c>
      <c r="H16" s="18">
        <v>4940.3607140417798</v>
      </c>
      <c r="I16" s="10" t="s">
        <v>159</v>
      </c>
      <c r="J16" s="18">
        <v>5892.05790055118</v>
      </c>
      <c r="K16" s="10" t="s">
        <v>159</v>
      </c>
      <c r="L16" s="18">
        <v>2946.09570279528</v>
      </c>
      <c r="M16" s="10" t="s">
        <v>159</v>
      </c>
      <c r="N16" s="18">
        <v>6267.3847528506903</v>
      </c>
      <c r="O16" s="10" t="s">
        <v>159</v>
      </c>
      <c r="P16" s="18">
        <v>0</v>
      </c>
      <c r="Q16" s="10" t="s">
        <v>238</v>
      </c>
      <c r="R16" s="18">
        <v>6733.9170762347703</v>
      </c>
      <c r="S16" s="10" t="s">
        <v>159</v>
      </c>
    </row>
    <row r="17" spans="1:19" x14ac:dyDescent="0.2">
      <c r="A17" s="12" t="s">
        <v>183</v>
      </c>
      <c r="B17" s="18">
        <v>8440.4004633331097</v>
      </c>
      <c r="C17" s="10" t="s">
        <v>159</v>
      </c>
      <c r="D17" s="18">
        <v>11025.3579528136</v>
      </c>
      <c r="E17" s="10" t="s">
        <v>159</v>
      </c>
      <c r="F17" s="18">
        <v>3608.3771126736601</v>
      </c>
      <c r="G17" s="10" t="s">
        <v>159</v>
      </c>
      <c r="H17" s="18">
        <v>5346.2165743632104</v>
      </c>
      <c r="I17" s="10" t="s">
        <v>159</v>
      </c>
      <c r="J17" s="18">
        <v>6117.8537950052396</v>
      </c>
      <c r="K17" s="10" t="s">
        <v>159</v>
      </c>
      <c r="L17" s="18">
        <v>2571.4972801744102</v>
      </c>
      <c r="M17" s="10" t="s">
        <v>159</v>
      </c>
      <c r="N17" s="18">
        <v>6327.6154940112201</v>
      </c>
      <c r="O17" s="10" t="s">
        <v>159</v>
      </c>
      <c r="P17" s="18">
        <v>0</v>
      </c>
      <c r="Q17" s="10" t="s">
        <v>238</v>
      </c>
      <c r="R17" s="18">
        <v>6967.5056329930903</v>
      </c>
      <c r="S17" s="10" t="s">
        <v>159</v>
      </c>
    </row>
    <row r="18" spans="1:19" x14ac:dyDescent="0.2">
      <c r="A18" s="12" t="s">
        <v>184</v>
      </c>
      <c r="B18" s="18">
        <v>8228.6503115577507</v>
      </c>
      <c r="C18" s="10" t="s">
        <v>159</v>
      </c>
      <c r="D18" s="18">
        <v>11552.3159774877</v>
      </c>
      <c r="E18" s="10" t="s">
        <v>159</v>
      </c>
      <c r="F18" s="18">
        <v>4001.34956355248</v>
      </c>
      <c r="G18" s="10" t="s">
        <v>159</v>
      </c>
      <c r="H18" s="18">
        <v>5015.9040980309201</v>
      </c>
      <c r="I18" s="10" t="s">
        <v>159</v>
      </c>
      <c r="J18" s="18">
        <v>6595.9273992813096</v>
      </c>
      <c r="K18" s="10" t="s">
        <v>159</v>
      </c>
      <c r="L18" s="18">
        <v>0</v>
      </c>
      <c r="M18" s="10" t="s">
        <v>178</v>
      </c>
      <c r="N18" s="18">
        <v>6411.0839468996501</v>
      </c>
      <c r="O18" s="10" t="s">
        <v>159</v>
      </c>
      <c r="P18" s="18">
        <v>0</v>
      </c>
      <c r="Q18" s="10" t="s">
        <v>238</v>
      </c>
      <c r="R18" s="18">
        <v>7059.6636272938204</v>
      </c>
      <c r="S18" s="10" t="s">
        <v>180</v>
      </c>
    </row>
    <row r="19" spans="1:19" x14ac:dyDescent="0.2">
      <c r="A19" s="12" t="s">
        <v>185</v>
      </c>
      <c r="B19" s="18">
        <v>7900.8445095650604</v>
      </c>
      <c r="C19" s="10" t="s">
        <v>159</v>
      </c>
      <c r="D19" s="18">
        <v>10414.247435609999</v>
      </c>
      <c r="E19" s="10" t="s">
        <v>159</v>
      </c>
      <c r="F19" s="18">
        <v>4499.1494709719</v>
      </c>
      <c r="G19" s="10" t="s">
        <v>159</v>
      </c>
      <c r="H19" s="18">
        <v>5448.1374551683502</v>
      </c>
      <c r="I19" s="10" t="s">
        <v>159</v>
      </c>
      <c r="J19" s="18">
        <v>6350.2027548657097</v>
      </c>
      <c r="K19" s="10" t="s">
        <v>159</v>
      </c>
      <c r="L19" s="18">
        <v>0</v>
      </c>
      <c r="M19" s="10" t="s">
        <v>178</v>
      </c>
      <c r="N19" s="18">
        <v>6517.0781714410195</v>
      </c>
      <c r="O19" s="10" t="s">
        <v>159</v>
      </c>
      <c r="P19" s="18">
        <v>0</v>
      </c>
      <c r="Q19" s="10" t="s">
        <v>238</v>
      </c>
      <c r="R19" s="18">
        <v>6764.0215841567597</v>
      </c>
      <c r="S19" s="10" t="s">
        <v>180</v>
      </c>
    </row>
    <row r="20" spans="1:19" x14ac:dyDescent="0.2">
      <c r="A20" s="12" t="s">
        <v>187</v>
      </c>
      <c r="B20" s="18">
        <v>7646.5506177095103</v>
      </c>
      <c r="C20" s="10" t="s">
        <v>159</v>
      </c>
      <c r="D20" s="18">
        <v>10687.953005360299</v>
      </c>
      <c r="E20" s="10" t="s">
        <v>159</v>
      </c>
      <c r="F20" s="18">
        <v>4781.4128163838805</v>
      </c>
      <c r="G20" s="10" t="s">
        <v>159</v>
      </c>
      <c r="H20" s="18">
        <v>5624.6177280196298</v>
      </c>
      <c r="I20" s="10" t="s">
        <v>159</v>
      </c>
      <c r="J20" s="18">
        <v>6329.6349532174099</v>
      </c>
      <c r="K20" s="10" t="s">
        <v>159</v>
      </c>
      <c r="L20" s="18">
        <v>0</v>
      </c>
      <c r="M20" s="10" t="s">
        <v>178</v>
      </c>
      <c r="N20" s="18">
        <v>6717.9717067615002</v>
      </c>
      <c r="O20" s="10" t="s">
        <v>159</v>
      </c>
      <c r="P20" s="18">
        <v>0</v>
      </c>
      <c r="Q20" s="10" t="s">
        <v>238</v>
      </c>
      <c r="R20" s="18">
        <v>6922.6075758492598</v>
      </c>
      <c r="S20" s="10" t="s">
        <v>180</v>
      </c>
    </row>
    <row r="21" spans="1:19" x14ac:dyDescent="0.2">
      <c r="A21" s="12" t="s">
        <v>188</v>
      </c>
      <c r="B21" s="18">
        <v>7456.1403823488799</v>
      </c>
      <c r="C21" s="10" t="s">
        <v>159</v>
      </c>
      <c r="D21" s="18">
        <v>10692.448170285201</v>
      </c>
      <c r="E21" s="10" t="s">
        <v>159</v>
      </c>
      <c r="F21" s="18">
        <v>4137.0011578097701</v>
      </c>
      <c r="G21" s="10" t="s">
        <v>159</v>
      </c>
      <c r="H21" s="18">
        <v>5352.7984937681904</v>
      </c>
      <c r="I21" s="10" t="s">
        <v>159</v>
      </c>
      <c r="J21" s="18">
        <v>6119.7448083475601</v>
      </c>
      <c r="K21" s="10" t="s">
        <v>159</v>
      </c>
      <c r="L21" s="18">
        <v>0</v>
      </c>
      <c r="M21" s="10" t="s">
        <v>178</v>
      </c>
      <c r="N21" s="18">
        <v>6367.5621345588897</v>
      </c>
      <c r="O21" s="10" t="s">
        <v>159</v>
      </c>
      <c r="P21" s="18">
        <v>0</v>
      </c>
      <c r="Q21" s="10" t="s">
        <v>238</v>
      </c>
      <c r="R21" s="18">
        <v>6746.8273387679201</v>
      </c>
      <c r="S21" s="10" t="s">
        <v>180</v>
      </c>
    </row>
    <row r="22" spans="1:19" x14ac:dyDescent="0.2">
      <c r="A22" s="12" t="s">
        <v>189</v>
      </c>
      <c r="B22" s="18">
        <v>7698.47477718751</v>
      </c>
      <c r="C22" s="10" t="s">
        <v>159</v>
      </c>
      <c r="D22" s="18">
        <v>11231.063805182999</v>
      </c>
      <c r="E22" s="10" t="s">
        <v>159</v>
      </c>
      <c r="F22" s="18">
        <v>3650.6869491737202</v>
      </c>
      <c r="G22" s="10" t="s">
        <v>159</v>
      </c>
      <c r="H22" s="18">
        <v>5589.6942751967899</v>
      </c>
      <c r="I22" s="10" t="s">
        <v>159</v>
      </c>
      <c r="J22" s="18">
        <v>6238.5643283496402</v>
      </c>
      <c r="K22" s="10" t="s">
        <v>159</v>
      </c>
      <c r="L22" s="18">
        <v>0</v>
      </c>
      <c r="M22" s="10" t="s">
        <v>178</v>
      </c>
      <c r="N22" s="18">
        <v>6436.3460035041098</v>
      </c>
      <c r="O22" s="10" t="s">
        <v>159</v>
      </c>
      <c r="P22" s="18">
        <v>0</v>
      </c>
      <c r="Q22" s="10" t="s">
        <v>238</v>
      </c>
      <c r="R22" s="18">
        <v>6982.3657135946796</v>
      </c>
      <c r="S22" s="10" t="s">
        <v>180</v>
      </c>
    </row>
    <row r="23" spans="1:19" x14ac:dyDescent="0.2">
      <c r="A23" s="12" t="s">
        <v>190</v>
      </c>
      <c r="B23" s="18">
        <v>7617.4239623332596</v>
      </c>
      <c r="C23" s="10" t="s">
        <v>159</v>
      </c>
      <c r="D23" s="18">
        <v>11624.4878063207</v>
      </c>
      <c r="E23" s="10" t="s">
        <v>159</v>
      </c>
      <c r="F23" s="18">
        <v>3620.4810944372698</v>
      </c>
      <c r="G23" s="10" t="s">
        <v>159</v>
      </c>
      <c r="H23" s="18">
        <v>5781.91955268947</v>
      </c>
      <c r="I23" s="10" t="s">
        <v>159</v>
      </c>
      <c r="J23" s="18">
        <v>6181.4597719142603</v>
      </c>
      <c r="K23" s="10" t="s">
        <v>159</v>
      </c>
      <c r="L23" s="18">
        <v>0</v>
      </c>
      <c r="M23" s="10" t="s">
        <v>178</v>
      </c>
      <c r="N23" s="18">
        <v>6326.7143003425899</v>
      </c>
      <c r="O23" s="10" t="s">
        <v>159</v>
      </c>
      <c r="P23" s="18">
        <v>0</v>
      </c>
      <c r="Q23" s="10" t="s">
        <v>238</v>
      </c>
      <c r="R23" s="18">
        <v>7098.8000495121596</v>
      </c>
      <c r="S23" s="10" t="s">
        <v>180</v>
      </c>
    </row>
    <row r="24" spans="1:19" x14ac:dyDescent="0.2">
      <c r="A24" s="12" t="s">
        <v>191</v>
      </c>
      <c r="B24" s="18">
        <v>7506.0053223244204</v>
      </c>
      <c r="C24" s="10" t="s">
        <v>159</v>
      </c>
      <c r="D24" s="18">
        <v>11758.634343844</v>
      </c>
      <c r="E24" s="10" t="s">
        <v>159</v>
      </c>
      <c r="F24" s="18">
        <v>3472.4420663096598</v>
      </c>
      <c r="G24" s="10" t="s">
        <v>159</v>
      </c>
      <c r="H24" s="18">
        <v>5897.7335247839801</v>
      </c>
      <c r="I24" s="10" t="s">
        <v>159</v>
      </c>
      <c r="J24" s="18">
        <v>6045.8241358862997</v>
      </c>
      <c r="K24" s="10" t="s">
        <v>159</v>
      </c>
      <c r="L24" s="18">
        <v>0</v>
      </c>
      <c r="M24" s="10" t="s">
        <v>178</v>
      </c>
      <c r="N24" s="18">
        <v>5800.4306523741398</v>
      </c>
      <c r="O24" s="10" t="s">
        <v>159</v>
      </c>
      <c r="P24" s="18">
        <v>0</v>
      </c>
      <c r="Q24" s="10" t="s">
        <v>238</v>
      </c>
      <c r="R24" s="18">
        <v>7006.1967996162202</v>
      </c>
      <c r="S24" s="10" t="s">
        <v>180</v>
      </c>
    </row>
    <row r="25" spans="1:19" x14ac:dyDescent="0.2">
      <c r="A25" s="12" t="s">
        <v>192</v>
      </c>
      <c r="B25" s="18">
        <v>7231.7210946741598</v>
      </c>
      <c r="C25" s="10" t="s">
        <v>159</v>
      </c>
      <c r="D25" s="18">
        <v>12006.962270809699</v>
      </c>
      <c r="E25" s="10" t="s">
        <v>159</v>
      </c>
      <c r="F25" s="18">
        <v>3929.0080937078301</v>
      </c>
      <c r="G25" s="10" t="s">
        <v>159</v>
      </c>
      <c r="H25" s="18">
        <v>6014.17545056983</v>
      </c>
      <c r="I25" s="10" t="s">
        <v>159</v>
      </c>
      <c r="J25" s="18">
        <v>6058.3807489232304</v>
      </c>
      <c r="K25" s="10" t="s">
        <v>159</v>
      </c>
      <c r="L25" s="18">
        <v>0</v>
      </c>
      <c r="M25" s="10" t="s">
        <v>178</v>
      </c>
      <c r="N25" s="18">
        <v>5850.44337954814</v>
      </c>
      <c r="O25" s="10" t="s">
        <v>159</v>
      </c>
      <c r="P25" s="18">
        <v>0</v>
      </c>
      <c r="Q25" s="10" t="s">
        <v>238</v>
      </c>
      <c r="R25" s="18">
        <v>7118.7445973265503</v>
      </c>
      <c r="S25" s="10" t="s">
        <v>180</v>
      </c>
    </row>
    <row r="26" spans="1:19" x14ac:dyDescent="0.2">
      <c r="A26" s="12" t="s">
        <v>193</v>
      </c>
      <c r="B26" s="18">
        <v>6599.9227561647804</v>
      </c>
      <c r="C26" s="10" t="s">
        <v>159</v>
      </c>
      <c r="D26" s="18">
        <v>12665.3476378044</v>
      </c>
      <c r="E26" s="10" t="s">
        <v>159</v>
      </c>
      <c r="F26" s="18">
        <v>4798.3840282697201</v>
      </c>
      <c r="G26" s="10" t="s">
        <v>159</v>
      </c>
      <c r="H26" s="18">
        <v>6315.0428290241998</v>
      </c>
      <c r="I26" s="10" t="s">
        <v>159</v>
      </c>
      <c r="J26" s="18">
        <v>6048.0535875770202</v>
      </c>
      <c r="K26" s="10" t="s">
        <v>159</v>
      </c>
      <c r="L26" s="18">
        <v>0</v>
      </c>
      <c r="M26" s="10" t="s">
        <v>178</v>
      </c>
      <c r="N26" s="18">
        <v>5921.6958209610402</v>
      </c>
      <c r="O26" s="10" t="s">
        <v>159</v>
      </c>
      <c r="P26" s="18">
        <v>0</v>
      </c>
      <c r="Q26" s="10" t="s">
        <v>238</v>
      </c>
      <c r="R26" s="18">
        <v>7408.48158117001</v>
      </c>
      <c r="S26" s="10" t="s">
        <v>180</v>
      </c>
    </row>
    <row r="27" spans="1:19" x14ac:dyDescent="0.2">
      <c r="A27" s="12" t="s">
        <v>195</v>
      </c>
      <c r="B27" s="18">
        <v>6585.5627398987299</v>
      </c>
      <c r="C27" s="10" t="s">
        <v>159</v>
      </c>
      <c r="D27" s="18">
        <v>13268.6787657121</v>
      </c>
      <c r="E27" s="10" t="s">
        <v>159</v>
      </c>
      <c r="F27" s="18">
        <v>5101.46935245024</v>
      </c>
      <c r="G27" s="10" t="s">
        <v>159</v>
      </c>
      <c r="H27" s="18">
        <v>6572.74561874553</v>
      </c>
      <c r="I27" s="10" t="s">
        <v>159</v>
      </c>
      <c r="J27" s="18">
        <v>5959.5530107858904</v>
      </c>
      <c r="K27" s="10" t="s">
        <v>159</v>
      </c>
      <c r="L27" s="18">
        <v>0</v>
      </c>
      <c r="M27" s="10" t="s">
        <v>178</v>
      </c>
      <c r="N27" s="18">
        <v>5941.4008792252098</v>
      </c>
      <c r="O27" s="10" t="s">
        <v>159</v>
      </c>
      <c r="P27" s="18">
        <v>0</v>
      </c>
      <c r="Q27" s="10" t="s">
        <v>238</v>
      </c>
      <c r="R27" s="18">
        <v>7660.3694698054896</v>
      </c>
      <c r="S27" s="10" t="s">
        <v>180</v>
      </c>
    </row>
    <row r="28" spans="1:19" x14ac:dyDescent="0.2">
      <c r="A28" s="12" t="s">
        <v>196</v>
      </c>
      <c r="B28" s="18">
        <v>6472.8224067014498</v>
      </c>
      <c r="C28" s="10" t="s">
        <v>159</v>
      </c>
      <c r="D28" s="18">
        <v>13264.8493752226</v>
      </c>
      <c r="E28" s="10" t="s">
        <v>159</v>
      </c>
      <c r="F28" s="18">
        <v>5382.2188713283904</v>
      </c>
      <c r="G28" s="10" t="s">
        <v>159</v>
      </c>
      <c r="H28" s="18">
        <v>6618.9655878493204</v>
      </c>
      <c r="I28" s="10" t="s">
        <v>159</v>
      </c>
      <c r="J28" s="18">
        <v>5604.6730778880801</v>
      </c>
      <c r="K28" s="10" t="s">
        <v>159</v>
      </c>
      <c r="L28" s="18">
        <v>0</v>
      </c>
      <c r="M28" s="10" t="s">
        <v>178</v>
      </c>
      <c r="N28" s="18">
        <v>5843.6722575797303</v>
      </c>
      <c r="O28" s="10" t="s">
        <v>159</v>
      </c>
      <c r="P28" s="18">
        <v>0</v>
      </c>
      <c r="Q28" s="10" t="s">
        <v>238</v>
      </c>
      <c r="R28" s="18">
        <v>7622.2206286216397</v>
      </c>
      <c r="S28" s="10" t="s">
        <v>180</v>
      </c>
    </row>
    <row r="29" spans="1:19" x14ac:dyDescent="0.2">
      <c r="A29" s="12" t="s">
        <v>198</v>
      </c>
      <c r="B29" s="18">
        <v>6078.8771108023302</v>
      </c>
      <c r="C29" s="10" t="s">
        <v>159</v>
      </c>
      <c r="D29" s="18">
        <v>13523.6155565963</v>
      </c>
      <c r="E29" s="10" t="s">
        <v>179</v>
      </c>
      <c r="F29" s="18">
        <v>6039.4405262334303</v>
      </c>
      <c r="G29" s="10" t="s">
        <v>159</v>
      </c>
      <c r="H29" s="18">
        <v>6841.1377084207097</v>
      </c>
      <c r="I29" s="10" t="s">
        <v>159</v>
      </c>
      <c r="J29" s="18">
        <v>5522.5314536468704</v>
      </c>
      <c r="K29" s="10" t="s">
        <v>159</v>
      </c>
      <c r="L29" s="18">
        <v>0</v>
      </c>
      <c r="M29" s="10" t="s">
        <v>178</v>
      </c>
      <c r="N29" s="18">
        <v>5947.4193697702103</v>
      </c>
      <c r="O29" s="10" t="s">
        <v>159</v>
      </c>
      <c r="P29" s="18">
        <v>0</v>
      </c>
      <c r="Q29" s="10" t="s">
        <v>238</v>
      </c>
      <c r="R29" s="18">
        <v>7766.7569159240702</v>
      </c>
      <c r="S29" s="10" t="s">
        <v>180</v>
      </c>
    </row>
    <row r="30" spans="1:19" x14ac:dyDescent="0.2">
      <c r="A30" s="12" t="s">
        <v>199</v>
      </c>
      <c r="B30" s="18">
        <v>5833.7565749667701</v>
      </c>
      <c r="C30" s="10" t="s">
        <v>159</v>
      </c>
      <c r="D30" s="18">
        <v>13803.760479848899</v>
      </c>
      <c r="E30" s="10" t="s">
        <v>159</v>
      </c>
      <c r="F30" s="18">
        <v>6246.65403292668</v>
      </c>
      <c r="G30" s="10" t="s">
        <v>159</v>
      </c>
      <c r="H30" s="18">
        <v>6903.5031750882299</v>
      </c>
      <c r="I30" s="10" t="s">
        <v>159</v>
      </c>
      <c r="J30" s="18">
        <v>5501.8858209990904</v>
      </c>
      <c r="K30" s="10" t="s">
        <v>159</v>
      </c>
      <c r="L30" s="18">
        <v>0</v>
      </c>
      <c r="M30" s="10" t="s">
        <v>178</v>
      </c>
      <c r="N30" s="18">
        <v>5898.5496854590501</v>
      </c>
      <c r="O30" s="10" t="s">
        <v>159</v>
      </c>
      <c r="P30" s="18">
        <v>0</v>
      </c>
      <c r="Q30" s="10" t="s">
        <v>238</v>
      </c>
      <c r="R30" s="18">
        <v>7843.7400259473998</v>
      </c>
      <c r="S30" s="10" t="s">
        <v>180</v>
      </c>
    </row>
    <row r="31" spans="1:19" x14ac:dyDescent="0.2">
      <c r="A31" s="12" t="s">
        <v>200</v>
      </c>
      <c r="B31" s="18">
        <v>4303.0848565243105</v>
      </c>
      <c r="C31" s="10" t="s">
        <v>159</v>
      </c>
      <c r="D31" s="18">
        <v>11691.401151923999</v>
      </c>
      <c r="E31" s="10" t="s">
        <v>159</v>
      </c>
      <c r="F31" s="18">
        <v>5372.9839953850897</v>
      </c>
      <c r="G31" s="10" t="s">
        <v>159</v>
      </c>
      <c r="H31" s="18">
        <v>5179.3317199252297</v>
      </c>
      <c r="I31" s="10" t="s">
        <v>159</v>
      </c>
      <c r="J31" s="18">
        <v>4076.0338729773998</v>
      </c>
      <c r="K31" s="10" t="s">
        <v>159</v>
      </c>
      <c r="L31" s="18">
        <v>0</v>
      </c>
      <c r="M31" s="10" t="s">
        <v>178</v>
      </c>
      <c r="N31" s="18">
        <v>4292.73890787445</v>
      </c>
      <c r="O31" s="10" t="s">
        <v>159</v>
      </c>
      <c r="P31" s="18">
        <v>0</v>
      </c>
      <c r="Q31" s="10" t="s">
        <v>238</v>
      </c>
      <c r="R31" s="18">
        <v>6263.3701017407502</v>
      </c>
      <c r="S31" s="10" t="s">
        <v>180</v>
      </c>
    </row>
    <row r="32" spans="1:19" x14ac:dyDescent="0.2">
      <c r="A32" s="15" t="s">
        <v>201</v>
      </c>
      <c r="B32" s="19">
        <v>5284.1133779476904</v>
      </c>
      <c r="C32" s="14" t="s">
        <v>159</v>
      </c>
      <c r="D32" s="19">
        <v>13558.866197686601</v>
      </c>
      <c r="E32" s="14" t="s">
        <v>159</v>
      </c>
      <c r="F32" s="19">
        <v>8825.3430794371707</v>
      </c>
      <c r="G32" s="14" t="s">
        <v>159</v>
      </c>
      <c r="H32" s="19">
        <v>8057.1631898749401</v>
      </c>
      <c r="I32" s="14" t="s">
        <v>159</v>
      </c>
      <c r="J32" s="19">
        <v>6087.3812509003801</v>
      </c>
      <c r="K32" s="14" t="s">
        <v>159</v>
      </c>
      <c r="L32" s="19">
        <v>0</v>
      </c>
      <c r="M32" s="14" t="s">
        <v>178</v>
      </c>
      <c r="N32" s="19">
        <v>3419.6421988755101</v>
      </c>
      <c r="O32" s="14" t="s">
        <v>159</v>
      </c>
      <c r="P32" s="19">
        <v>0</v>
      </c>
      <c r="Q32" s="14" t="s">
        <v>238</v>
      </c>
      <c r="R32" s="19">
        <v>7385.0024070787604</v>
      </c>
      <c r="S32" s="14" t="s">
        <v>180</v>
      </c>
    </row>
    <row r="34" spans="1:2" x14ac:dyDescent="0.2">
      <c r="A34" s="16" t="s">
        <v>202</v>
      </c>
      <c r="B34" s="16" t="s">
        <v>203</v>
      </c>
    </row>
    <row r="36" spans="1:2" x14ac:dyDescent="0.2">
      <c r="B36" s="16" t="s">
        <v>239</v>
      </c>
    </row>
    <row r="37" spans="1:2" x14ac:dyDescent="0.2">
      <c r="B37" s="16" t="s">
        <v>240</v>
      </c>
    </row>
    <row r="39" spans="1:2" x14ac:dyDescent="0.2">
      <c r="B39" s="16" t="s">
        <v>208</v>
      </c>
    </row>
    <row r="40" spans="1:2" x14ac:dyDescent="0.2">
      <c r="B40" s="16" t="s">
        <v>241</v>
      </c>
    </row>
    <row r="41" spans="1:2" x14ac:dyDescent="0.2">
      <c r="B41" s="16" t="s">
        <v>209</v>
      </c>
    </row>
    <row r="44" spans="1:2" x14ac:dyDescent="0.2">
      <c r="A44" s="17" t="str">
        <f>HYPERLINK("#'GAMING_MACHINES 2'!A2", "&lt;&lt;&lt; Previous table")</f>
        <v>&lt;&lt;&lt; Previous table</v>
      </c>
    </row>
    <row r="45" spans="1:2" x14ac:dyDescent="0.2">
      <c r="A45" s="17" t="str">
        <f>HYPERLINK("#'GAMING_MACHINES 4'!A2", "&gt;&gt;&gt; Next table")</f>
        <v>&gt;&gt;&gt; Next table</v>
      </c>
    </row>
  </sheetData>
  <mergeCells count="12">
    <mergeCell ref="A2:S2"/>
    <mergeCell ref="A3:S3"/>
    <mergeCell ref="A6:S6"/>
    <mergeCell ref="B5:C5"/>
    <mergeCell ref="D5:E5"/>
    <mergeCell ref="F5:G5"/>
    <mergeCell ref="H5:I5"/>
    <mergeCell ref="J5:K5"/>
    <mergeCell ref="L5:M5"/>
    <mergeCell ref="N5:O5"/>
    <mergeCell ref="P5:Q5"/>
    <mergeCell ref="R5:S5"/>
  </mergeCells>
  <pageMargins left="0.7" right="0.7" top="0.75" bottom="0.75" header="0.3" footer="0.3"/>
  <pageSetup paperSize="9" orientation="portrait" horizontalDpi="300" verticalDpi="30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S45"/>
  <sheetViews>
    <sheetView workbookViewId="0"/>
  </sheetViews>
  <sheetFormatPr defaultColWidth="11.42578125" defaultRowHeight="12.75" x14ac:dyDescent="0.2"/>
  <cols>
    <col min="1" max="2" width="12.7109375" customWidth="1"/>
    <col min="3" max="3" width="4.42578125" customWidth="1"/>
    <col min="4" max="4" width="12.7109375" customWidth="1"/>
    <col min="5" max="5" width="4.42578125" customWidth="1"/>
    <col min="6" max="6" width="12.7109375" customWidth="1"/>
    <col min="7" max="7" width="4.42578125" customWidth="1"/>
    <col min="8" max="8" width="12.7109375" customWidth="1"/>
    <col min="9" max="9" width="4.42578125" customWidth="1"/>
    <col min="10" max="10" width="12.7109375" customWidth="1"/>
    <col min="11" max="11" width="4.42578125" customWidth="1"/>
    <col min="12" max="12" width="12.7109375" customWidth="1"/>
    <col min="13" max="13" width="4.42578125" customWidth="1"/>
    <col min="14" max="14" width="12.7109375" customWidth="1"/>
    <col min="15" max="15" width="4.42578125" customWidth="1"/>
    <col min="16" max="16" width="12.7109375" customWidth="1"/>
    <col min="17" max="17" width="4.42578125" customWidth="1"/>
    <col min="18" max="18" width="12.7109375" customWidth="1"/>
    <col min="19" max="19" width="4.42578125" customWidth="1"/>
  </cols>
  <sheetData>
    <row r="1" spans="1:19" x14ac:dyDescent="0.2">
      <c r="A1" s="8" t="str">
        <f>HYPERLINK("#'INDEX'!B24", "Link to index")</f>
        <v>Link to index</v>
      </c>
    </row>
    <row r="2" spans="1:19" ht="15.75" customHeight="1" x14ac:dyDescent="0.2">
      <c r="A2" s="25" t="s">
        <v>244</v>
      </c>
      <c r="B2" s="24"/>
      <c r="C2" s="24"/>
      <c r="D2" s="24"/>
      <c r="E2" s="24"/>
      <c r="F2" s="24"/>
      <c r="G2" s="24"/>
      <c r="H2" s="24"/>
      <c r="I2" s="24"/>
      <c r="J2" s="24"/>
      <c r="K2" s="24"/>
      <c r="L2" s="24"/>
      <c r="M2" s="24"/>
      <c r="N2" s="24"/>
      <c r="O2" s="24"/>
      <c r="P2" s="24"/>
      <c r="Q2" s="24"/>
      <c r="R2" s="24"/>
      <c r="S2" s="24"/>
    </row>
    <row r="3" spans="1:19" ht="15.75" customHeight="1" x14ac:dyDescent="0.2">
      <c r="A3" s="25" t="s">
        <v>42</v>
      </c>
      <c r="B3" s="24"/>
      <c r="C3" s="24"/>
      <c r="D3" s="24"/>
      <c r="E3" s="24"/>
      <c r="F3" s="24"/>
      <c r="G3" s="24"/>
      <c r="H3" s="24"/>
      <c r="I3" s="24"/>
      <c r="J3" s="24"/>
      <c r="K3" s="24"/>
      <c r="L3" s="24"/>
      <c r="M3" s="24"/>
      <c r="N3" s="24"/>
      <c r="O3" s="24"/>
      <c r="P3" s="24"/>
      <c r="Q3" s="24"/>
      <c r="R3" s="24"/>
      <c r="S3" s="24"/>
    </row>
    <row r="4" spans="1:19" ht="15.75" customHeight="1" x14ac:dyDescent="0.2"/>
    <row r="5" spans="1:19" ht="55.5" customHeight="1" x14ac:dyDescent="0.2">
      <c r="A5" s="11" t="s">
        <v>159</v>
      </c>
      <c r="B5" s="27" t="s">
        <v>160</v>
      </c>
      <c r="C5" s="27" t="s">
        <v>159</v>
      </c>
      <c r="D5" s="27" t="s">
        <v>161</v>
      </c>
      <c r="E5" s="27" t="s">
        <v>159</v>
      </c>
      <c r="F5" s="27" t="s">
        <v>162</v>
      </c>
      <c r="G5" s="27" t="s">
        <v>159</v>
      </c>
      <c r="H5" s="27" t="s">
        <v>163</v>
      </c>
      <c r="I5" s="27" t="s">
        <v>159</v>
      </c>
      <c r="J5" s="27" t="s">
        <v>164</v>
      </c>
      <c r="K5" s="27" t="s">
        <v>159</v>
      </c>
      <c r="L5" s="27" t="s">
        <v>165</v>
      </c>
      <c r="M5" s="27" t="s">
        <v>159</v>
      </c>
      <c r="N5" s="27" t="s">
        <v>166</v>
      </c>
      <c r="O5" s="27" t="s">
        <v>159</v>
      </c>
      <c r="P5" s="27" t="s">
        <v>167</v>
      </c>
      <c r="Q5" s="27" t="s">
        <v>159</v>
      </c>
      <c r="R5" s="27" t="s">
        <v>168</v>
      </c>
      <c r="S5" s="27" t="s">
        <v>159</v>
      </c>
    </row>
    <row r="6" spans="1:19" x14ac:dyDescent="0.2">
      <c r="A6" s="26" t="s">
        <v>212</v>
      </c>
      <c r="B6" s="26"/>
      <c r="C6" s="26"/>
      <c r="D6" s="26"/>
      <c r="E6" s="26"/>
      <c r="F6" s="26"/>
      <c r="G6" s="26"/>
      <c r="H6" s="26"/>
      <c r="I6" s="26"/>
      <c r="J6" s="26"/>
      <c r="K6" s="26"/>
      <c r="L6" s="26"/>
      <c r="M6" s="26"/>
      <c r="N6" s="26"/>
      <c r="O6" s="26"/>
      <c r="P6" s="26"/>
      <c r="Q6" s="26"/>
      <c r="R6" s="26"/>
      <c r="S6" s="26"/>
    </row>
    <row r="7" spans="1:19" x14ac:dyDescent="0.2">
      <c r="A7" s="12" t="s">
        <v>170</v>
      </c>
      <c r="B7" s="18">
        <v>9176.4057774359608</v>
      </c>
      <c r="C7" s="10" t="s">
        <v>159</v>
      </c>
      <c r="D7" s="18">
        <v>9448.0814663135607</v>
      </c>
      <c r="E7" s="10" t="s">
        <v>159</v>
      </c>
      <c r="F7" s="18">
        <v>1074.4829317341701</v>
      </c>
      <c r="G7" s="10" t="s">
        <v>159</v>
      </c>
      <c r="H7" s="18">
        <v>2254.0858172510302</v>
      </c>
      <c r="I7" s="10" t="s">
        <v>159</v>
      </c>
      <c r="J7" s="18">
        <v>4197.6815674131803</v>
      </c>
      <c r="K7" s="10" t="s">
        <v>159</v>
      </c>
      <c r="L7" s="18">
        <v>0</v>
      </c>
      <c r="M7" s="10" t="s">
        <v>159</v>
      </c>
      <c r="N7" s="18">
        <v>7012.1377208549602</v>
      </c>
      <c r="O7" s="10" t="s">
        <v>159</v>
      </c>
      <c r="P7" s="18">
        <v>0</v>
      </c>
      <c r="Q7" s="10" t="s">
        <v>238</v>
      </c>
      <c r="R7" s="18">
        <v>5891.2302486030003</v>
      </c>
      <c r="S7" s="10" t="s">
        <v>159</v>
      </c>
    </row>
    <row r="8" spans="1:19" x14ac:dyDescent="0.2">
      <c r="A8" s="12" t="s">
        <v>171</v>
      </c>
      <c r="B8" s="18">
        <v>8914.1405550760592</v>
      </c>
      <c r="C8" s="10" t="s">
        <v>159</v>
      </c>
      <c r="D8" s="18">
        <v>9812.7837554921298</v>
      </c>
      <c r="E8" s="10" t="s">
        <v>159</v>
      </c>
      <c r="F8" s="18">
        <v>2474.3812799017301</v>
      </c>
      <c r="G8" s="10" t="s">
        <v>159</v>
      </c>
      <c r="H8" s="18">
        <v>2505.3620409853302</v>
      </c>
      <c r="I8" s="10" t="s">
        <v>159</v>
      </c>
      <c r="J8" s="18">
        <v>4752.2134217862504</v>
      </c>
      <c r="K8" s="10" t="s">
        <v>159</v>
      </c>
      <c r="L8" s="18">
        <v>226.21624276375499</v>
      </c>
      <c r="M8" s="10" t="s">
        <v>159</v>
      </c>
      <c r="N8" s="18">
        <v>8140.4753095625001</v>
      </c>
      <c r="O8" s="10" t="s">
        <v>159</v>
      </c>
      <c r="P8" s="18">
        <v>0</v>
      </c>
      <c r="Q8" s="10" t="s">
        <v>238</v>
      </c>
      <c r="R8" s="18">
        <v>6395.3514662124298</v>
      </c>
      <c r="S8" s="10" t="s">
        <v>159</v>
      </c>
    </row>
    <row r="9" spans="1:19" x14ac:dyDescent="0.2">
      <c r="A9" s="12" t="s">
        <v>172</v>
      </c>
      <c r="B9" s="18">
        <v>9528.7002591678902</v>
      </c>
      <c r="C9" s="10" t="s">
        <v>159</v>
      </c>
      <c r="D9" s="18">
        <v>11386.3370661831</v>
      </c>
      <c r="E9" s="10" t="s">
        <v>159</v>
      </c>
      <c r="F9" s="18">
        <v>3096.0863695257699</v>
      </c>
      <c r="G9" s="10" t="s">
        <v>159</v>
      </c>
      <c r="H9" s="18">
        <v>2851.2351843809402</v>
      </c>
      <c r="I9" s="10" t="s">
        <v>159</v>
      </c>
      <c r="J9" s="18">
        <v>5138.0665330397896</v>
      </c>
      <c r="K9" s="10" t="s">
        <v>159</v>
      </c>
      <c r="L9" s="18">
        <v>1036.37721548274</v>
      </c>
      <c r="M9" s="10" t="s">
        <v>159</v>
      </c>
      <c r="N9" s="18">
        <v>9175.3589435449503</v>
      </c>
      <c r="O9" s="10" t="s">
        <v>159</v>
      </c>
      <c r="P9" s="18">
        <v>0</v>
      </c>
      <c r="Q9" s="10" t="s">
        <v>238</v>
      </c>
      <c r="R9" s="18">
        <v>7312.7137256647502</v>
      </c>
      <c r="S9" s="10" t="s">
        <v>159</v>
      </c>
    </row>
    <row r="10" spans="1:19" x14ac:dyDescent="0.2">
      <c r="A10" s="12" t="s">
        <v>173</v>
      </c>
      <c r="B10" s="18">
        <v>10589.607778531799</v>
      </c>
      <c r="C10" s="10" t="s">
        <v>159</v>
      </c>
      <c r="D10" s="18">
        <v>12565.706389950001</v>
      </c>
      <c r="E10" s="10" t="s">
        <v>159</v>
      </c>
      <c r="F10" s="18">
        <v>3357.83558697031</v>
      </c>
      <c r="G10" s="10" t="s">
        <v>159</v>
      </c>
      <c r="H10" s="18">
        <v>3561.7452680287302</v>
      </c>
      <c r="I10" s="10" t="s">
        <v>159</v>
      </c>
      <c r="J10" s="18">
        <v>5703.1172862424201</v>
      </c>
      <c r="K10" s="10" t="s">
        <v>159</v>
      </c>
      <c r="L10" s="18">
        <v>1742.76979117415</v>
      </c>
      <c r="M10" s="10" t="s">
        <v>159</v>
      </c>
      <c r="N10" s="18">
        <v>10178.6788615925</v>
      </c>
      <c r="O10" s="10" t="s">
        <v>159</v>
      </c>
      <c r="P10" s="18">
        <v>0</v>
      </c>
      <c r="Q10" s="10" t="s">
        <v>238</v>
      </c>
      <c r="R10" s="18">
        <v>8170.6863908637197</v>
      </c>
      <c r="S10" s="10" t="s">
        <v>159</v>
      </c>
    </row>
    <row r="11" spans="1:19" x14ac:dyDescent="0.2">
      <c r="A11" s="12" t="s">
        <v>174</v>
      </c>
      <c r="B11" s="18">
        <v>11389.8473683754</v>
      </c>
      <c r="C11" s="10" t="s">
        <v>159</v>
      </c>
      <c r="D11" s="18">
        <v>13626.4907289862</v>
      </c>
      <c r="E11" s="10" t="s">
        <v>159</v>
      </c>
      <c r="F11" s="18">
        <v>3482.3000205962398</v>
      </c>
      <c r="G11" s="10" t="s">
        <v>159</v>
      </c>
      <c r="H11" s="18">
        <v>4163.9492397804297</v>
      </c>
      <c r="I11" s="10" t="s">
        <v>159</v>
      </c>
      <c r="J11" s="18">
        <v>6125.8849046119904</v>
      </c>
      <c r="K11" s="10" t="s">
        <v>159</v>
      </c>
      <c r="L11" s="18">
        <v>2856.6989442885802</v>
      </c>
      <c r="M11" s="10" t="s">
        <v>159</v>
      </c>
      <c r="N11" s="18">
        <v>10702.187971671799</v>
      </c>
      <c r="O11" s="10" t="s">
        <v>159</v>
      </c>
      <c r="P11" s="18">
        <v>0</v>
      </c>
      <c r="Q11" s="10" t="s">
        <v>238</v>
      </c>
      <c r="R11" s="18">
        <v>8843.0214101051006</v>
      </c>
      <c r="S11" s="10" t="s">
        <v>159</v>
      </c>
    </row>
    <row r="12" spans="1:19" x14ac:dyDescent="0.2">
      <c r="A12" s="12" t="s">
        <v>175</v>
      </c>
      <c r="B12" s="18">
        <v>11287.737156544399</v>
      </c>
      <c r="C12" s="10" t="s">
        <v>159</v>
      </c>
      <c r="D12" s="18">
        <v>12702.575556305001</v>
      </c>
      <c r="E12" s="10" t="s">
        <v>159</v>
      </c>
      <c r="F12" s="18">
        <v>3409.3141244015901</v>
      </c>
      <c r="G12" s="10" t="s">
        <v>159</v>
      </c>
      <c r="H12" s="18">
        <v>4572.26113539571</v>
      </c>
      <c r="I12" s="10" t="s">
        <v>159</v>
      </c>
      <c r="J12" s="18">
        <v>6461.4068910148198</v>
      </c>
      <c r="K12" s="10" t="s">
        <v>159</v>
      </c>
      <c r="L12" s="18">
        <v>3393.2282814896598</v>
      </c>
      <c r="M12" s="10" t="s">
        <v>159</v>
      </c>
      <c r="N12" s="18">
        <v>10619.4601807459</v>
      </c>
      <c r="O12" s="10" t="s">
        <v>159</v>
      </c>
      <c r="P12" s="18">
        <v>0</v>
      </c>
      <c r="Q12" s="10" t="s">
        <v>238</v>
      </c>
      <c r="R12" s="18">
        <v>8616.8945385729894</v>
      </c>
      <c r="S12" s="10" t="s">
        <v>159</v>
      </c>
    </row>
    <row r="13" spans="1:19" x14ac:dyDescent="0.2">
      <c r="A13" s="12" t="s">
        <v>176</v>
      </c>
      <c r="B13" s="18">
        <v>11831.441833033599</v>
      </c>
      <c r="C13" s="10" t="s">
        <v>159</v>
      </c>
      <c r="D13" s="18">
        <v>13421.710769973201</v>
      </c>
      <c r="E13" s="10" t="s">
        <v>159</v>
      </c>
      <c r="F13" s="18">
        <v>3690.5914849829401</v>
      </c>
      <c r="G13" s="10" t="s">
        <v>159</v>
      </c>
      <c r="H13" s="18">
        <v>4927.8576500592098</v>
      </c>
      <c r="I13" s="10" t="s">
        <v>159</v>
      </c>
      <c r="J13" s="18">
        <v>7014.37121777628</v>
      </c>
      <c r="K13" s="10" t="s">
        <v>159</v>
      </c>
      <c r="L13" s="18">
        <v>3738.38348079859</v>
      </c>
      <c r="M13" s="10" t="s">
        <v>159</v>
      </c>
      <c r="N13" s="18">
        <v>10833.7178945798</v>
      </c>
      <c r="O13" s="10" t="s">
        <v>159</v>
      </c>
      <c r="P13" s="18">
        <v>0</v>
      </c>
      <c r="Q13" s="10" t="s">
        <v>238</v>
      </c>
      <c r="R13" s="18">
        <v>9035.6443708874194</v>
      </c>
      <c r="S13" s="10" t="s">
        <v>159</v>
      </c>
    </row>
    <row r="14" spans="1:19" x14ac:dyDescent="0.2">
      <c r="A14" s="12" t="s">
        <v>177</v>
      </c>
      <c r="B14" s="18">
        <v>12078.890874995799</v>
      </c>
      <c r="C14" s="10" t="s">
        <v>159</v>
      </c>
      <c r="D14" s="18">
        <v>14371.0729231849</v>
      </c>
      <c r="E14" s="10" t="s">
        <v>159</v>
      </c>
      <c r="F14" s="18">
        <v>3747.81715243184</v>
      </c>
      <c r="G14" s="10" t="s">
        <v>159</v>
      </c>
      <c r="H14" s="18">
        <v>5469.8384682288997</v>
      </c>
      <c r="I14" s="10" t="s">
        <v>159</v>
      </c>
      <c r="J14" s="18">
        <v>7559.2571315408604</v>
      </c>
      <c r="K14" s="10" t="s">
        <v>159</v>
      </c>
      <c r="L14" s="18">
        <v>3982.4173552075999</v>
      </c>
      <c r="M14" s="10" t="s">
        <v>159</v>
      </c>
      <c r="N14" s="18">
        <v>9486.2156987852795</v>
      </c>
      <c r="O14" s="10" t="s">
        <v>159</v>
      </c>
      <c r="P14" s="18">
        <v>0</v>
      </c>
      <c r="Q14" s="10" t="s">
        <v>238</v>
      </c>
      <c r="R14" s="18">
        <v>9158.5385537373804</v>
      </c>
      <c r="S14" s="10" t="s">
        <v>159</v>
      </c>
    </row>
    <row r="15" spans="1:19" x14ac:dyDescent="0.2">
      <c r="A15" s="12" t="s">
        <v>181</v>
      </c>
      <c r="B15" s="18">
        <v>12221.147373178601</v>
      </c>
      <c r="C15" s="10" t="s">
        <v>159</v>
      </c>
      <c r="D15" s="18">
        <v>14670.475480765101</v>
      </c>
      <c r="E15" s="10" t="s">
        <v>159</v>
      </c>
      <c r="F15" s="18">
        <v>4074.7438965020801</v>
      </c>
      <c r="G15" s="10" t="s">
        <v>159</v>
      </c>
      <c r="H15" s="18">
        <v>6304.1187006732998</v>
      </c>
      <c r="I15" s="10" t="s">
        <v>159</v>
      </c>
      <c r="J15" s="18">
        <v>8127.1804731602797</v>
      </c>
      <c r="K15" s="10" t="s">
        <v>159</v>
      </c>
      <c r="L15" s="18">
        <v>4208.56919521297</v>
      </c>
      <c r="M15" s="10" t="s">
        <v>159</v>
      </c>
      <c r="N15" s="18">
        <v>9125.5349723011404</v>
      </c>
      <c r="O15" s="10" t="s">
        <v>159</v>
      </c>
      <c r="P15" s="18">
        <v>0</v>
      </c>
      <c r="Q15" s="10" t="s">
        <v>238</v>
      </c>
      <c r="R15" s="18">
        <v>9360.4967196224297</v>
      </c>
      <c r="S15" s="10" t="s">
        <v>159</v>
      </c>
    </row>
    <row r="16" spans="1:19" x14ac:dyDescent="0.2">
      <c r="A16" s="12" t="s">
        <v>182</v>
      </c>
      <c r="B16" s="18">
        <v>11595.597336987201</v>
      </c>
      <c r="C16" s="10" t="s">
        <v>159</v>
      </c>
      <c r="D16" s="18">
        <v>15247.161406388699</v>
      </c>
      <c r="E16" s="10" t="s">
        <v>159</v>
      </c>
      <c r="F16" s="18">
        <v>4548.6960065199701</v>
      </c>
      <c r="G16" s="10" t="s">
        <v>159</v>
      </c>
      <c r="H16" s="18">
        <v>7096.4839107568296</v>
      </c>
      <c r="I16" s="10" t="s">
        <v>159</v>
      </c>
      <c r="J16" s="18">
        <v>8463.5306028699706</v>
      </c>
      <c r="K16" s="10" t="s">
        <v>159</v>
      </c>
      <c r="L16" s="18">
        <v>4231.8611867780601</v>
      </c>
      <c r="M16" s="10" t="s">
        <v>159</v>
      </c>
      <c r="N16" s="18">
        <v>9002.6614726156004</v>
      </c>
      <c r="O16" s="10" t="s">
        <v>159</v>
      </c>
      <c r="P16" s="18">
        <v>0</v>
      </c>
      <c r="Q16" s="10" t="s">
        <v>238</v>
      </c>
      <c r="R16" s="18">
        <v>9672.8026461807494</v>
      </c>
      <c r="S16" s="10" t="s">
        <v>159</v>
      </c>
    </row>
    <row r="17" spans="1:19" x14ac:dyDescent="0.2">
      <c r="A17" s="12" t="s">
        <v>183</v>
      </c>
      <c r="B17" s="18">
        <v>11750.557517081001</v>
      </c>
      <c r="C17" s="10" t="s">
        <v>159</v>
      </c>
      <c r="D17" s="18">
        <v>15349.2838798056</v>
      </c>
      <c r="E17" s="10" t="s">
        <v>159</v>
      </c>
      <c r="F17" s="18">
        <v>5023.5107907482798</v>
      </c>
      <c r="G17" s="10" t="s">
        <v>159</v>
      </c>
      <c r="H17" s="18">
        <v>7442.8962972473601</v>
      </c>
      <c r="I17" s="10" t="s">
        <v>159</v>
      </c>
      <c r="J17" s="18">
        <v>8517.1542762217505</v>
      </c>
      <c r="K17" s="10" t="s">
        <v>159</v>
      </c>
      <c r="L17" s="18">
        <v>3579.9873272570298</v>
      </c>
      <c r="M17" s="10" t="s">
        <v>159</v>
      </c>
      <c r="N17" s="18">
        <v>8809.1803382265207</v>
      </c>
      <c r="O17" s="10" t="s">
        <v>159</v>
      </c>
      <c r="P17" s="18">
        <v>0</v>
      </c>
      <c r="Q17" s="10" t="s">
        <v>238</v>
      </c>
      <c r="R17" s="18">
        <v>9700.0226525674007</v>
      </c>
      <c r="S17" s="10" t="s">
        <v>159</v>
      </c>
    </row>
    <row r="18" spans="1:19" x14ac:dyDescent="0.2">
      <c r="A18" s="12" t="s">
        <v>184</v>
      </c>
      <c r="B18" s="18">
        <v>11126.1957607369</v>
      </c>
      <c r="C18" s="10" t="s">
        <v>159</v>
      </c>
      <c r="D18" s="18">
        <v>15620.220107650201</v>
      </c>
      <c r="E18" s="10" t="s">
        <v>159</v>
      </c>
      <c r="F18" s="18">
        <v>5410.3403189576102</v>
      </c>
      <c r="G18" s="10" t="s">
        <v>159</v>
      </c>
      <c r="H18" s="18">
        <v>6782.1488091902502</v>
      </c>
      <c r="I18" s="10" t="s">
        <v>159</v>
      </c>
      <c r="J18" s="18">
        <v>8918.5439518475705</v>
      </c>
      <c r="K18" s="10" t="s">
        <v>159</v>
      </c>
      <c r="L18" s="18">
        <v>0</v>
      </c>
      <c r="M18" s="10" t="s">
        <v>178</v>
      </c>
      <c r="N18" s="18">
        <v>8668.6117809057396</v>
      </c>
      <c r="O18" s="10" t="s">
        <v>159</v>
      </c>
      <c r="P18" s="18">
        <v>0</v>
      </c>
      <c r="Q18" s="10" t="s">
        <v>238</v>
      </c>
      <c r="R18" s="18">
        <v>9545.5751001958997</v>
      </c>
      <c r="S18" s="10" t="s">
        <v>180</v>
      </c>
    </row>
    <row r="19" spans="1:19" x14ac:dyDescent="0.2">
      <c r="A19" s="12" t="s">
        <v>185</v>
      </c>
      <c r="B19" s="18">
        <v>10337.9646979276</v>
      </c>
      <c r="C19" s="10" t="s">
        <v>159</v>
      </c>
      <c r="D19" s="18">
        <v>13626.660063298201</v>
      </c>
      <c r="E19" s="10" t="s">
        <v>159</v>
      </c>
      <c r="F19" s="18">
        <v>5886.9717465389504</v>
      </c>
      <c r="G19" s="10" t="s">
        <v>159</v>
      </c>
      <c r="H19" s="18">
        <v>7128.6876501367597</v>
      </c>
      <c r="I19" s="10" t="s">
        <v>159</v>
      </c>
      <c r="J19" s="18">
        <v>8309.0069453977794</v>
      </c>
      <c r="K19" s="10" t="s">
        <v>159</v>
      </c>
      <c r="L19" s="18">
        <v>0</v>
      </c>
      <c r="M19" s="10" t="s">
        <v>178</v>
      </c>
      <c r="N19" s="18">
        <v>8527.3572955937598</v>
      </c>
      <c r="O19" s="10" t="s">
        <v>159</v>
      </c>
      <c r="P19" s="18">
        <v>0</v>
      </c>
      <c r="Q19" s="10" t="s">
        <v>238</v>
      </c>
      <c r="R19" s="18">
        <v>8850.4736763743695</v>
      </c>
      <c r="S19" s="10" t="s">
        <v>180</v>
      </c>
    </row>
    <row r="20" spans="1:19" x14ac:dyDescent="0.2">
      <c r="A20" s="12" t="s">
        <v>187</v>
      </c>
      <c r="B20" s="18">
        <v>9702.6965181519099</v>
      </c>
      <c r="C20" s="10" t="s">
        <v>159</v>
      </c>
      <c r="D20" s="18">
        <v>13561.9274096094</v>
      </c>
      <c r="E20" s="10" t="s">
        <v>159</v>
      </c>
      <c r="F20" s="18">
        <v>6067.1274937916396</v>
      </c>
      <c r="G20" s="10" t="s">
        <v>159</v>
      </c>
      <c r="H20" s="18">
        <v>7137.06893134241</v>
      </c>
      <c r="I20" s="10" t="s">
        <v>159</v>
      </c>
      <c r="J20" s="18">
        <v>8031.6642224951001</v>
      </c>
      <c r="K20" s="10" t="s">
        <v>159</v>
      </c>
      <c r="L20" s="18">
        <v>0</v>
      </c>
      <c r="M20" s="10" t="s">
        <v>178</v>
      </c>
      <c r="N20" s="18">
        <v>8524.4241419489899</v>
      </c>
      <c r="O20" s="10" t="s">
        <v>159</v>
      </c>
      <c r="P20" s="18">
        <v>0</v>
      </c>
      <c r="Q20" s="10" t="s">
        <v>238</v>
      </c>
      <c r="R20" s="18">
        <v>8784.0862868497607</v>
      </c>
      <c r="S20" s="10" t="s">
        <v>180</v>
      </c>
    </row>
    <row r="21" spans="1:19" x14ac:dyDescent="0.2">
      <c r="A21" s="12" t="s">
        <v>188</v>
      </c>
      <c r="B21" s="18">
        <v>9241.5242080800999</v>
      </c>
      <c r="C21" s="10" t="s">
        <v>159</v>
      </c>
      <c r="D21" s="18">
        <v>13252.770675195299</v>
      </c>
      <c r="E21" s="10" t="s">
        <v>159</v>
      </c>
      <c r="F21" s="18">
        <v>5127.6121945427103</v>
      </c>
      <c r="G21" s="10" t="s">
        <v>159</v>
      </c>
      <c r="H21" s="18">
        <v>6634.5339980776598</v>
      </c>
      <c r="I21" s="10" t="s">
        <v>159</v>
      </c>
      <c r="J21" s="18">
        <v>7585.1267403042002</v>
      </c>
      <c r="K21" s="10" t="s">
        <v>159</v>
      </c>
      <c r="L21" s="18">
        <v>0</v>
      </c>
      <c r="M21" s="10" t="s">
        <v>178</v>
      </c>
      <c r="N21" s="18">
        <v>7892.2842912517899</v>
      </c>
      <c r="O21" s="10" t="s">
        <v>159</v>
      </c>
      <c r="P21" s="18">
        <v>0</v>
      </c>
      <c r="Q21" s="10" t="s">
        <v>238</v>
      </c>
      <c r="R21" s="18">
        <v>8362.3651087049693</v>
      </c>
      <c r="S21" s="10" t="s">
        <v>180</v>
      </c>
    </row>
    <row r="22" spans="1:19" x14ac:dyDescent="0.2">
      <c r="A22" s="12" t="s">
        <v>189</v>
      </c>
      <c r="B22" s="18">
        <v>9258.6569735878493</v>
      </c>
      <c r="C22" s="10" t="s">
        <v>159</v>
      </c>
      <c r="D22" s="18">
        <v>13507.1647605834</v>
      </c>
      <c r="E22" s="10" t="s">
        <v>159</v>
      </c>
      <c r="F22" s="18">
        <v>4390.5395755159898</v>
      </c>
      <c r="G22" s="10" t="s">
        <v>159</v>
      </c>
      <c r="H22" s="18">
        <v>6722.5084681230601</v>
      </c>
      <c r="I22" s="10" t="s">
        <v>159</v>
      </c>
      <c r="J22" s="18">
        <v>7502.8793099394397</v>
      </c>
      <c r="K22" s="10" t="s">
        <v>159</v>
      </c>
      <c r="L22" s="18">
        <v>0</v>
      </c>
      <c r="M22" s="10" t="s">
        <v>178</v>
      </c>
      <c r="N22" s="18">
        <v>7740.74365825724</v>
      </c>
      <c r="O22" s="10" t="s">
        <v>159</v>
      </c>
      <c r="P22" s="18">
        <v>0</v>
      </c>
      <c r="Q22" s="10" t="s">
        <v>238</v>
      </c>
      <c r="R22" s="18">
        <v>8397.4203822658601</v>
      </c>
      <c r="S22" s="10" t="s">
        <v>180</v>
      </c>
    </row>
    <row r="23" spans="1:19" x14ac:dyDescent="0.2">
      <c r="A23" s="12" t="s">
        <v>190</v>
      </c>
      <c r="B23" s="18">
        <v>8950.4731557415798</v>
      </c>
      <c r="C23" s="10" t="s">
        <v>159</v>
      </c>
      <c r="D23" s="18">
        <v>13658.7731724269</v>
      </c>
      <c r="E23" s="10" t="s">
        <v>159</v>
      </c>
      <c r="F23" s="18">
        <v>4254.0652859637903</v>
      </c>
      <c r="G23" s="10" t="s">
        <v>159</v>
      </c>
      <c r="H23" s="18">
        <v>6793.7554744101299</v>
      </c>
      <c r="I23" s="10" t="s">
        <v>159</v>
      </c>
      <c r="J23" s="18">
        <v>7263.2152319992601</v>
      </c>
      <c r="K23" s="10" t="s">
        <v>159</v>
      </c>
      <c r="L23" s="18">
        <v>0</v>
      </c>
      <c r="M23" s="10" t="s">
        <v>178</v>
      </c>
      <c r="N23" s="18">
        <v>7433.8893029025503</v>
      </c>
      <c r="O23" s="10" t="s">
        <v>159</v>
      </c>
      <c r="P23" s="18">
        <v>0</v>
      </c>
      <c r="Q23" s="10" t="s">
        <v>238</v>
      </c>
      <c r="R23" s="18">
        <v>8341.0900581767801</v>
      </c>
      <c r="S23" s="10" t="s">
        <v>180</v>
      </c>
    </row>
    <row r="24" spans="1:19" x14ac:dyDescent="0.2">
      <c r="A24" s="12" t="s">
        <v>191</v>
      </c>
      <c r="B24" s="18">
        <v>8621.2671101966698</v>
      </c>
      <c r="C24" s="10" t="s">
        <v>159</v>
      </c>
      <c r="D24" s="18">
        <v>13505.762809400499</v>
      </c>
      <c r="E24" s="10" t="s">
        <v>159</v>
      </c>
      <c r="F24" s="18">
        <v>3988.3865375502</v>
      </c>
      <c r="G24" s="10" t="s">
        <v>159</v>
      </c>
      <c r="H24" s="18">
        <v>6774.0341071565799</v>
      </c>
      <c r="I24" s="10" t="s">
        <v>159</v>
      </c>
      <c r="J24" s="18">
        <v>6944.1284063210196</v>
      </c>
      <c r="K24" s="10" t="s">
        <v>159</v>
      </c>
      <c r="L24" s="18">
        <v>0</v>
      </c>
      <c r="M24" s="10" t="s">
        <v>178</v>
      </c>
      <c r="N24" s="18">
        <v>6662.2737209575898</v>
      </c>
      <c r="O24" s="10" t="s">
        <v>159</v>
      </c>
      <c r="P24" s="18">
        <v>0</v>
      </c>
      <c r="Q24" s="10" t="s">
        <v>238</v>
      </c>
      <c r="R24" s="18">
        <v>8047.1957375846096</v>
      </c>
      <c r="S24" s="10" t="s">
        <v>180</v>
      </c>
    </row>
    <row r="25" spans="1:19" x14ac:dyDescent="0.2">
      <c r="A25" s="12" t="s">
        <v>192</v>
      </c>
      <c r="B25" s="18">
        <v>8092.6402726115602</v>
      </c>
      <c r="C25" s="10" t="s">
        <v>159</v>
      </c>
      <c r="D25" s="18">
        <v>13436.362541144201</v>
      </c>
      <c r="E25" s="10" t="s">
        <v>159</v>
      </c>
      <c r="F25" s="18">
        <v>4396.7471524825696</v>
      </c>
      <c r="G25" s="10" t="s">
        <v>159</v>
      </c>
      <c r="H25" s="18">
        <v>6730.1487184948101</v>
      </c>
      <c r="I25" s="10" t="s">
        <v>159</v>
      </c>
      <c r="J25" s="18">
        <v>6779.6165523664704</v>
      </c>
      <c r="K25" s="10" t="s">
        <v>159</v>
      </c>
      <c r="L25" s="18">
        <v>0</v>
      </c>
      <c r="M25" s="10" t="s">
        <v>178</v>
      </c>
      <c r="N25" s="18">
        <v>6546.9247342562503</v>
      </c>
      <c r="O25" s="10" t="s">
        <v>159</v>
      </c>
      <c r="P25" s="18">
        <v>0</v>
      </c>
      <c r="Q25" s="10" t="s">
        <v>238</v>
      </c>
      <c r="R25" s="18">
        <v>7966.2141922463798</v>
      </c>
      <c r="S25" s="10" t="s">
        <v>180</v>
      </c>
    </row>
    <row r="26" spans="1:19" x14ac:dyDescent="0.2">
      <c r="A26" s="12" t="s">
        <v>193</v>
      </c>
      <c r="B26" s="18">
        <v>7261.1509723723002</v>
      </c>
      <c r="C26" s="10" t="s">
        <v>159</v>
      </c>
      <c r="D26" s="18">
        <v>13934.254189531999</v>
      </c>
      <c r="E26" s="10" t="s">
        <v>159</v>
      </c>
      <c r="F26" s="18">
        <v>5279.1210048847597</v>
      </c>
      <c r="G26" s="10" t="s">
        <v>159</v>
      </c>
      <c r="H26" s="18">
        <v>6947.7297042167002</v>
      </c>
      <c r="I26" s="10" t="s">
        <v>159</v>
      </c>
      <c r="J26" s="18">
        <v>6653.9915406395103</v>
      </c>
      <c r="K26" s="10" t="s">
        <v>159</v>
      </c>
      <c r="L26" s="18">
        <v>0</v>
      </c>
      <c r="M26" s="10" t="s">
        <v>178</v>
      </c>
      <c r="N26" s="18">
        <v>6514.9743348588199</v>
      </c>
      <c r="O26" s="10" t="s">
        <v>159</v>
      </c>
      <c r="P26" s="18">
        <v>0</v>
      </c>
      <c r="Q26" s="10" t="s">
        <v>238</v>
      </c>
      <c r="R26" s="18">
        <v>8150.7170953883497</v>
      </c>
      <c r="S26" s="10" t="s">
        <v>180</v>
      </c>
    </row>
    <row r="27" spans="1:19" x14ac:dyDescent="0.2">
      <c r="A27" s="12" t="s">
        <v>195</v>
      </c>
      <c r="B27" s="18">
        <v>7145.0011259289004</v>
      </c>
      <c r="C27" s="10" t="s">
        <v>159</v>
      </c>
      <c r="D27" s="18">
        <v>14395.842612845499</v>
      </c>
      <c r="E27" s="10" t="s">
        <v>159</v>
      </c>
      <c r="F27" s="18">
        <v>5534.8351700175799</v>
      </c>
      <c r="G27" s="10" t="s">
        <v>159</v>
      </c>
      <c r="H27" s="18">
        <v>7131.0952003933498</v>
      </c>
      <c r="I27" s="10" t="s">
        <v>159</v>
      </c>
      <c r="J27" s="18">
        <v>6465.8123616559697</v>
      </c>
      <c r="K27" s="10" t="s">
        <v>159</v>
      </c>
      <c r="L27" s="18">
        <v>0</v>
      </c>
      <c r="M27" s="10" t="s">
        <v>178</v>
      </c>
      <c r="N27" s="18">
        <v>6446.1182207660404</v>
      </c>
      <c r="O27" s="10" t="s">
        <v>159</v>
      </c>
      <c r="P27" s="18">
        <v>0</v>
      </c>
      <c r="Q27" s="10" t="s">
        <v>238</v>
      </c>
      <c r="R27" s="18">
        <v>8311.1118439717993</v>
      </c>
      <c r="S27" s="10" t="s">
        <v>180</v>
      </c>
    </row>
    <row r="28" spans="1:19" x14ac:dyDescent="0.2">
      <c r="A28" s="12" t="s">
        <v>196</v>
      </c>
      <c r="B28" s="18">
        <v>6901.6028383613402</v>
      </c>
      <c r="C28" s="10" t="s">
        <v>159</v>
      </c>
      <c r="D28" s="18">
        <v>14143.555368318201</v>
      </c>
      <c r="E28" s="10" t="s">
        <v>159</v>
      </c>
      <c r="F28" s="18">
        <v>5738.75424120768</v>
      </c>
      <c r="G28" s="10" t="s">
        <v>159</v>
      </c>
      <c r="H28" s="18">
        <v>7057.4270106378899</v>
      </c>
      <c r="I28" s="10" t="s">
        <v>159</v>
      </c>
      <c r="J28" s="18">
        <v>5975.9445249714099</v>
      </c>
      <c r="K28" s="10" t="s">
        <v>159</v>
      </c>
      <c r="L28" s="18">
        <v>0</v>
      </c>
      <c r="M28" s="10" t="s">
        <v>178</v>
      </c>
      <c r="N28" s="18">
        <v>6230.7757737351903</v>
      </c>
      <c r="O28" s="10" t="s">
        <v>159</v>
      </c>
      <c r="P28" s="18">
        <v>0</v>
      </c>
      <c r="Q28" s="10" t="s">
        <v>238</v>
      </c>
      <c r="R28" s="18">
        <v>8127.1408699005697</v>
      </c>
      <c r="S28" s="10" t="s">
        <v>180</v>
      </c>
    </row>
    <row r="29" spans="1:19" x14ac:dyDescent="0.2">
      <c r="A29" s="12" t="s">
        <v>198</v>
      </c>
      <c r="B29" s="18">
        <v>6360.35672768721</v>
      </c>
      <c r="C29" s="10" t="s">
        <v>159</v>
      </c>
      <c r="D29" s="18">
        <v>14149.8203731084</v>
      </c>
      <c r="E29" s="10" t="s">
        <v>179</v>
      </c>
      <c r="F29" s="18">
        <v>6319.0940501551904</v>
      </c>
      <c r="G29" s="10" t="s">
        <v>159</v>
      </c>
      <c r="H29" s="18">
        <v>7157.9134527108899</v>
      </c>
      <c r="I29" s="10" t="s">
        <v>159</v>
      </c>
      <c r="J29" s="18">
        <v>5778.2497400134298</v>
      </c>
      <c r="K29" s="10" t="s">
        <v>159</v>
      </c>
      <c r="L29" s="18">
        <v>0</v>
      </c>
      <c r="M29" s="10" t="s">
        <v>178</v>
      </c>
      <c r="N29" s="18">
        <v>6222.8118962422104</v>
      </c>
      <c r="O29" s="10" t="s">
        <v>159</v>
      </c>
      <c r="P29" s="18">
        <v>0</v>
      </c>
      <c r="Q29" s="10" t="s">
        <v>238</v>
      </c>
      <c r="R29" s="18">
        <v>8126.3930331351603</v>
      </c>
      <c r="S29" s="10" t="s">
        <v>180</v>
      </c>
    </row>
    <row r="30" spans="1:19" x14ac:dyDescent="0.2">
      <c r="A30" s="12" t="s">
        <v>199</v>
      </c>
      <c r="B30" s="18">
        <v>6007.5933177791003</v>
      </c>
      <c r="C30" s="10" t="s">
        <v>159</v>
      </c>
      <c r="D30" s="18">
        <v>14215.090765839201</v>
      </c>
      <c r="E30" s="10" t="s">
        <v>159</v>
      </c>
      <c r="F30" s="18">
        <v>6432.79446861425</v>
      </c>
      <c r="G30" s="10" t="s">
        <v>159</v>
      </c>
      <c r="H30" s="18">
        <v>7109.2166789909397</v>
      </c>
      <c r="I30" s="10" t="s">
        <v>159</v>
      </c>
      <c r="J30" s="18">
        <v>5665.8333388903902</v>
      </c>
      <c r="K30" s="10" t="s">
        <v>159</v>
      </c>
      <c r="L30" s="18">
        <v>0</v>
      </c>
      <c r="M30" s="10" t="s">
        <v>178</v>
      </c>
      <c r="N30" s="18">
        <v>6074.3171607488002</v>
      </c>
      <c r="O30" s="10" t="s">
        <v>159</v>
      </c>
      <c r="P30" s="18">
        <v>0</v>
      </c>
      <c r="Q30" s="10" t="s">
        <v>238</v>
      </c>
      <c r="R30" s="18">
        <v>8077.47110472234</v>
      </c>
      <c r="S30" s="10" t="s">
        <v>180</v>
      </c>
    </row>
    <row r="31" spans="1:19" x14ac:dyDescent="0.2">
      <c r="A31" s="12" t="s">
        <v>200</v>
      </c>
      <c r="B31" s="18">
        <v>4370.0299969023899</v>
      </c>
      <c r="C31" s="10" t="s">
        <v>159</v>
      </c>
      <c r="D31" s="18">
        <v>11873.2898474596</v>
      </c>
      <c r="E31" s="10" t="s">
        <v>159</v>
      </c>
      <c r="F31" s="18">
        <v>5456.5740661862401</v>
      </c>
      <c r="G31" s="10" t="s">
        <v>159</v>
      </c>
      <c r="H31" s="18">
        <v>5259.9090500537104</v>
      </c>
      <c r="I31" s="10" t="s">
        <v>159</v>
      </c>
      <c r="J31" s="18">
        <v>4139.4466730755803</v>
      </c>
      <c r="K31" s="10" t="s">
        <v>159</v>
      </c>
      <c r="L31" s="18">
        <v>0</v>
      </c>
      <c r="M31" s="10" t="s">
        <v>178</v>
      </c>
      <c r="N31" s="18">
        <v>4359.5230914023196</v>
      </c>
      <c r="O31" s="10" t="s">
        <v>159</v>
      </c>
      <c r="P31" s="18">
        <v>0</v>
      </c>
      <c r="Q31" s="10" t="s">
        <v>238</v>
      </c>
      <c r="R31" s="18">
        <v>6360.8123332285004</v>
      </c>
      <c r="S31" s="10" t="s">
        <v>180</v>
      </c>
    </row>
    <row r="32" spans="1:19" x14ac:dyDescent="0.2">
      <c r="A32" s="15" t="s">
        <v>201</v>
      </c>
      <c r="B32" s="19">
        <v>5284.1133779476904</v>
      </c>
      <c r="C32" s="14" t="s">
        <v>159</v>
      </c>
      <c r="D32" s="19">
        <v>13558.866197686601</v>
      </c>
      <c r="E32" s="14" t="s">
        <v>159</v>
      </c>
      <c r="F32" s="19">
        <v>8825.3430794371707</v>
      </c>
      <c r="G32" s="14" t="s">
        <v>159</v>
      </c>
      <c r="H32" s="19">
        <v>8057.1631898749401</v>
      </c>
      <c r="I32" s="14" t="s">
        <v>159</v>
      </c>
      <c r="J32" s="19">
        <v>6087.3812509003801</v>
      </c>
      <c r="K32" s="14" t="s">
        <v>159</v>
      </c>
      <c r="L32" s="19">
        <v>0</v>
      </c>
      <c r="M32" s="14" t="s">
        <v>178</v>
      </c>
      <c r="N32" s="19">
        <v>3419.6421988755101</v>
      </c>
      <c r="O32" s="14" t="s">
        <v>159</v>
      </c>
      <c r="P32" s="19">
        <v>0</v>
      </c>
      <c r="Q32" s="14" t="s">
        <v>238</v>
      </c>
      <c r="R32" s="19">
        <v>7385.0024070787604</v>
      </c>
      <c r="S32" s="14" t="s">
        <v>180</v>
      </c>
    </row>
    <row r="34" spans="1:2" x14ac:dyDescent="0.2">
      <c r="A34" s="16" t="s">
        <v>202</v>
      </c>
      <c r="B34" s="16" t="s">
        <v>203</v>
      </c>
    </row>
    <row r="36" spans="1:2" x14ac:dyDescent="0.2">
      <c r="B36" s="16" t="s">
        <v>239</v>
      </c>
    </row>
    <row r="37" spans="1:2" x14ac:dyDescent="0.2">
      <c r="B37" s="16" t="s">
        <v>240</v>
      </c>
    </row>
    <row r="39" spans="1:2" x14ac:dyDescent="0.2">
      <c r="B39" s="16" t="s">
        <v>208</v>
      </c>
    </row>
    <row r="40" spans="1:2" x14ac:dyDescent="0.2">
      <c r="B40" s="16" t="s">
        <v>241</v>
      </c>
    </row>
    <row r="41" spans="1:2" x14ac:dyDescent="0.2">
      <c r="B41" s="16" t="s">
        <v>209</v>
      </c>
    </row>
    <row r="44" spans="1:2" x14ac:dyDescent="0.2">
      <c r="A44" s="17" t="str">
        <f>HYPERLINK("#'GAMING_MACHINES 3'!A2", "&lt;&lt;&lt; Previous table")</f>
        <v>&lt;&lt;&lt; Previous table</v>
      </c>
    </row>
    <row r="45" spans="1:2" x14ac:dyDescent="0.2">
      <c r="A45" s="17" t="str">
        <f>HYPERLINK("#'GAMING_MACHINES 5'!A2", "&gt;&gt;&gt; Next table")</f>
        <v>&gt;&gt;&gt; Next table</v>
      </c>
    </row>
  </sheetData>
  <mergeCells count="12">
    <mergeCell ref="A2:S2"/>
    <mergeCell ref="A3:S3"/>
    <mergeCell ref="A6:S6"/>
    <mergeCell ref="B5:C5"/>
    <mergeCell ref="D5:E5"/>
    <mergeCell ref="F5:G5"/>
    <mergeCell ref="H5:I5"/>
    <mergeCell ref="J5:K5"/>
    <mergeCell ref="L5:M5"/>
    <mergeCell ref="N5:O5"/>
    <mergeCell ref="P5:Q5"/>
    <mergeCell ref="R5:S5"/>
  </mergeCells>
  <pageMargins left="0.7" right="0.7" top="0.75" bottom="0.75" header="0.3" footer="0.3"/>
  <pageSetup paperSize="9" orientation="portrait" horizontalDpi="300" verticalDpi="30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S43"/>
  <sheetViews>
    <sheetView workbookViewId="0"/>
  </sheetViews>
  <sheetFormatPr defaultColWidth="11.42578125" defaultRowHeight="12.75" x14ac:dyDescent="0.2"/>
  <cols>
    <col min="1" max="2" width="12.7109375" customWidth="1"/>
    <col min="3" max="3" width="4.42578125" customWidth="1"/>
    <col min="4" max="4" width="12.7109375" customWidth="1"/>
    <col min="5" max="5" width="4.42578125" customWidth="1"/>
    <col min="6" max="6" width="12.7109375" customWidth="1"/>
    <col min="7" max="7" width="4.42578125" customWidth="1"/>
    <col min="8" max="8" width="12.7109375" customWidth="1"/>
    <col min="9" max="9" width="4.42578125" customWidth="1"/>
    <col min="10" max="10" width="12.7109375" customWidth="1"/>
    <col min="11" max="11" width="4.42578125" customWidth="1"/>
    <col min="12" max="12" width="12.7109375" customWidth="1"/>
    <col min="13" max="13" width="4.42578125" customWidth="1"/>
    <col min="14" max="14" width="12.7109375" customWidth="1"/>
    <col min="15" max="15" width="4.42578125" customWidth="1"/>
    <col min="16" max="16" width="12.7109375" customWidth="1"/>
    <col min="17" max="17" width="4.42578125" customWidth="1"/>
    <col min="18" max="18" width="12.7109375" customWidth="1"/>
    <col min="19" max="19" width="4.42578125" customWidth="1"/>
  </cols>
  <sheetData>
    <row r="1" spans="1:19" x14ac:dyDescent="0.2">
      <c r="A1" s="8" t="str">
        <f>HYPERLINK("#'INDEX'!B25", "Link to index")</f>
        <v>Link to index</v>
      </c>
    </row>
    <row r="2" spans="1:19" ht="15.75" customHeight="1" x14ac:dyDescent="0.2">
      <c r="A2" s="25" t="s">
        <v>245</v>
      </c>
      <c r="B2" s="24"/>
      <c r="C2" s="24"/>
      <c r="D2" s="24"/>
      <c r="E2" s="24"/>
      <c r="F2" s="24"/>
      <c r="G2" s="24"/>
      <c r="H2" s="24"/>
      <c r="I2" s="24"/>
      <c r="J2" s="24"/>
      <c r="K2" s="24"/>
      <c r="L2" s="24"/>
      <c r="M2" s="24"/>
      <c r="N2" s="24"/>
      <c r="O2" s="24"/>
      <c r="P2" s="24"/>
      <c r="Q2" s="24"/>
      <c r="R2" s="24"/>
      <c r="S2" s="24"/>
    </row>
    <row r="3" spans="1:19" ht="15.75" customHeight="1" x14ac:dyDescent="0.2">
      <c r="A3" s="25" t="s">
        <v>43</v>
      </c>
      <c r="B3" s="24"/>
      <c r="C3" s="24"/>
      <c r="D3" s="24"/>
      <c r="E3" s="24"/>
      <c r="F3" s="24"/>
      <c r="G3" s="24"/>
      <c r="H3" s="24"/>
      <c r="I3" s="24"/>
      <c r="J3" s="24"/>
      <c r="K3" s="24"/>
      <c r="L3" s="24"/>
      <c r="M3" s="24"/>
      <c r="N3" s="24"/>
      <c r="O3" s="24"/>
      <c r="P3" s="24"/>
      <c r="Q3" s="24"/>
      <c r="R3" s="24"/>
      <c r="S3" s="24"/>
    </row>
    <row r="4" spans="1:19" ht="15.75" customHeight="1" x14ac:dyDescent="0.2"/>
    <row r="5" spans="1:19" ht="55.5" customHeight="1" x14ac:dyDescent="0.2">
      <c r="A5" s="11" t="s">
        <v>159</v>
      </c>
      <c r="B5" s="27" t="s">
        <v>160</v>
      </c>
      <c r="C5" s="27" t="s">
        <v>159</v>
      </c>
      <c r="D5" s="27" t="s">
        <v>161</v>
      </c>
      <c r="E5" s="27" t="s">
        <v>159</v>
      </c>
      <c r="F5" s="27" t="s">
        <v>162</v>
      </c>
      <c r="G5" s="27" t="s">
        <v>159</v>
      </c>
      <c r="H5" s="27" t="s">
        <v>163</v>
      </c>
      <c r="I5" s="27" t="s">
        <v>159</v>
      </c>
      <c r="J5" s="27" t="s">
        <v>164</v>
      </c>
      <c r="K5" s="27" t="s">
        <v>159</v>
      </c>
      <c r="L5" s="27" t="s">
        <v>165</v>
      </c>
      <c r="M5" s="27" t="s">
        <v>159</v>
      </c>
      <c r="N5" s="27" t="s">
        <v>166</v>
      </c>
      <c r="O5" s="27" t="s">
        <v>159</v>
      </c>
      <c r="P5" s="27" t="s">
        <v>167</v>
      </c>
      <c r="Q5" s="27" t="s">
        <v>159</v>
      </c>
      <c r="R5" s="27" t="s">
        <v>168</v>
      </c>
      <c r="S5" s="27" t="s">
        <v>159</v>
      </c>
    </row>
    <row r="6" spans="1:19" x14ac:dyDescent="0.2">
      <c r="A6" s="26" t="s">
        <v>169</v>
      </c>
      <c r="B6" s="26"/>
      <c r="C6" s="26"/>
      <c r="D6" s="26"/>
      <c r="E6" s="26"/>
      <c r="F6" s="26"/>
      <c r="G6" s="26"/>
      <c r="H6" s="26"/>
      <c r="I6" s="26"/>
      <c r="J6" s="26"/>
      <c r="K6" s="26"/>
      <c r="L6" s="26"/>
      <c r="M6" s="26"/>
      <c r="N6" s="26"/>
      <c r="O6" s="26"/>
      <c r="P6" s="26"/>
      <c r="Q6" s="26"/>
      <c r="R6" s="26"/>
      <c r="S6" s="26"/>
    </row>
    <row r="7" spans="1:19" x14ac:dyDescent="0.2">
      <c r="A7" s="12" t="s">
        <v>170</v>
      </c>
      <c r="B7" s="9">
        <v>117.518</v>
      </c>
      <c r="C7" s="10" t="s">
        <v>159</v>
      </c>
      <c r="D7" s="9">
        <v>2397.4749999999999</v>
      </c>
      <c r="E7" s="10" t="s">
        <v>159</v>
      </c>
      <c r="F7" s="9">
        <v>6.3844500000000002</v>
      </c>
      <c r="G7" s="10" t="s">
        <v>159</v>
      </c>
      <c r="H7" s="9">
        <v>450.529</v>
      </c>
      <c r="I7" s="10" t="s">
        <v>159</v>
      </c>
      <c r="J7" s="9">
        <v>319.22899999999998</v>
      </c>
      <c r="K7" s="10" t="s">
        <v>159</v>
      </c>
      <c r="L7" s="9">
        <v>0</v>
      </c>
      <c r="M7" s="10" t="s">
        <v>159</v>
      </c>
      <c r="N7" s="9">
        <v>1246.309</v>
      </c>
      <c r="O7" s="10" t="s">
        <v>159</v>
      </c>
      <c r="P7" s="9">
        <v>0</v>
      </c>
      <c r="Q7" s="10" t="s">
        <v>238</v>
      </c>
      <c r="R7" s="9">
        <v>4537.44445</v>
      </c>
      <c r="S7" s="10" t="s">
        <v>159</v>
      </c>
    </row>
    <row r="8" spans="1:19" x14ac:dyDescent="0.2">
      <c r="A8" s="12" t="s">
        <v>171</v>
      </c>
      <c r="B8" s="9">
        <v>118.913</v>
      </c>
      <c r="C8" s="10" t="s">
        <v>159</v>
      </c>
      <c r="D8" s="9">
        <v>2484.3200000000002</v>
      </c>
      <c r="E8" s="10" t="s">
        <v>159</v>
      </c>
      <c r="F8" s="9">
        <v>15.372999999999999</v>
      </c>
      <c r="G8" s="10" t="s">
        <v>159</v>
      </c>
      <c r="H8" s="9">
        <v>519.00300000000004</v>
      </c>
      <c r="I8" s="10" t="s">
        <v>159</v>
      </c>
      <c r="J8" s="9">
        <v>364.255</v>
      </c>
      <c r="K8" s="10" t="s">
        <v>159</v>
      </c>
      <c r="L8" s="9">
        <v>5.5369999999999999</v>
      </c>
      <c r="M8" s="10" t="s">
        <v>159</v>
      </c>
      <c r="N8" s="9">
        <v>1455.797</v>
      </c>
      <c r="O8" s="10" t="s">
        <v>159</v>
      </c>
      <c r="P8" s="9">
        <v>0</v>
      </c>
      <c r="Q8" s="10" t="s">
        <v>238</v>
      </c>
      <c r="R8" s="9">
        <v>4963.1980000000003</v>
      </c>
      <c r="S8" s="10" t="s">
        <v>159</v>
      </c>
    </row>
    <row r="9" spans="1:19" x14ac:dyDescent="0.2">
      <c r="A9" s="12" t="s">
        <v>172</v>
      </c>
      <c r="B9" s="9">
        <v>127.163</v>
      </c>
      <c r="C9" s="10" t="s">
        <v>159</v>
      </c>
      <c r="D9" s="9">
        <v>2989.0839999999998</v>
      </c>
      <c r="E9" s="10" t="s">
        <v>159</v>
      </c>
      <c r="F9" s="9">
        <v>19.731000000000002</v>
      </c>
      <c r="G9" s="10" t="s">
        <v>159</v>
      </c>
      <c r="H9" s="9">
        <v>602.29499999999996</v>
      </c>
      <c r="I9" s="10" t="s">
        <v>159</v>
      </c>
      <c r="J9" s="9">
        <v>394.62900000000002</v>
      </c>
      <c r="K9" s="10" t="s">
        <v>159</v>
      </c>
      <c r="L9" s="9">
        <v>23.666</v>
      </c>
      <c r="M9" s="10" t="s">
        <v>159</v>
      </c>
      <c r="N9" s="9">
        <v>1711.29</v>
      </c>
      <c r="O9" s="10" t="s">
        <v>159</v>
      </c>
      <c r="P9" s="9">
        <v>0</v>
      </c>
      <c r="Q9" s="10" t="s">
        <v>238</v>
      </c>
      <c r="R9" s="9">
        <v>5867.8580000000002</v>
      </c>
      <c r="S9" s="10" t="s">
        <v>159</v>
      </c>
    </row>
    <row r="10" spans="1:19" x14ac:dyDescent="0.2">
      <c r="A10" s="12" t="s">
        <v>173</v>
      </c>
      <c r="B10" s="9">
        <v>147.19300000000001</v>
      </c>
      <c r="C10" s="10" t="s">
        <v>159</v>
      </c>
      <c r="D10" s="9">
        <v>3487.4870000000001</v>
      </c>
      <c r="E10" s="10" t="s">
        <v>159</v>
      </c>
      <c r="F10" s="9">
        <v>24.297000000000001</v>
      </c>
      <c r="G10" s="10" t="s">
        <v>159</v>
      </c>
      <c r="H10" s="9">
        <v>757.41099999999994</v>
      </c>
      <c r="I10" s="10" t="s">
        <v>159</v>
      </c>
      <c r="J10" s="9">
        <v>442.46600000000001</v>
      </c>
      <c r="K10" s="10" t="s">
        <v>159</v>
      </c>
      <c r="L10" s="9">
        <v>39.290999999999997</v>
      </c>
      <c r="M10" s="10" t="s">
        <v>159</v>
      </c>
      <c r="N10" s="9">
        <v>1954.192</v>
      </c>
      <c r="O10" s="10" t="s">
        <v>159</v>
      </c>
      <c r="P10" s="9">
        <v>0</v>
      </c>
      <c r="Q10" s="10" t="s">
        <v>238</v>
      </c>
      <c r="R10" s="9">
        <v>6852.3370000000004</v>
      </c>
      <c r="S10" s="10" t="s">
        <v>159</v>
      </c>
    </row>
    <row r="11" spans="1:19" x14ac:dyDescent="0.2">
      <c r="A11" s="12" t="s">
        <v>174</v>
      </c>
      <c r="B11" s="9">
        <v>156.83500000000001</v>
      </c>
      <c r="C11" s="10" t="s">
        <v>159</v>
      </c>
      <c r="D11" s="9">
        <v>3882.1990000000001</v>
      </c>
      <c r="E11" s="10" t="s">
        <v>159</v>
      </c>
      <c r="F11" s="9">
        <v>26.474</v>
      </c>
      <c r="G11" s="10" t="s">
        <v>159</v>
      </c>
      <c r="H11" s="9">
        <v>871.303</v>
      </c>
      <c r="I11" s="10" t="s">
        <v>159</v>
      </c>
      <c r="J11" s="9">
        <v>485.98700000000002</v>
      </c>
      <c r="K11" s="10" t="s">
        <v>159</v>
      </c>
      <c r="L11" s="9">
        <v>60.773000000000003</v>
      </c>
      <c r="M11" s="10" t="s">
        <v>159</v>
      </c>
      <c r="N11" s="9">
        <v>2170.56</v>
      </c>
      <c r="O11" s="10" t="s">
        <v>159</v>
      </c>
      <c r="P11" s="9">
        <v>0</v>
      </c>
      <c r="Q11" s="10" t="s">
        <v>238</v>
      </c>
      <c r="R11" s="9">
        <v>7654.1310000000003</v>
      </c>
      <c r="S11" s="10" t="s">
        <v>159</v>
      </c>
    </row>
    <row r="12" spans="1:19" x14ac:dyDescent="0.2">
      <c r="A12" s="12" t="s">
        <v>175</v>
      </c>
      <c r="B12" s="9">
        <v>167.61</v>
      </c>
      <c r="C12" s="10" t="s">
        <v>159</v>
      </c>
      <c r="D12" s="9">
        <v>4119.4880000000003</v>
      </c>
      <c r="E12" s="10" t="s">
        <v>159</v>
      </c>
      <c r="F12" s="9">
        <v>27.992000000000001</v>
      </c>
      <c r="G12" s="10" t="s">
        <v>159</v>
      </c>
      <c r="H12" s="9">
        <v>1014</v>
      </c>
      <c r="I12" s="10" t="s">
        <v>159</v>
      </c>
      <c r="J12" s="9">
        <v>543.46900000000005</v>
      </c>
      <c r="K12" s="10" t="s">
        <v>159</v>
      </c>
      <c r="L12" s="9">
        <v>80.988</v>
      </c>
      <c r="M12" s="10" t="s">
        <v>159</v>
      </c>
      <c r="N12" s="9">
        <v>2366.0419999999999</v>
      </c>
      <c r="O12" s="10" t="s">
        <v>159</v>
      </c>
      <c r="P12" s="9">
        <v>0</v>
      </c>
      <c r="Q12" s="10" t="s">
        <v>238</v>
      </c>
      <c r="R12" s="9">
        <v>8319.5889999999999</v>
      </c>
      <c r="S12" s="10" t="s">
        <v>159</v>
      </c>
    </row>
    <row r="13" spans="1:19" x14ac:dyDescent="0.2">
      <c r="A13" s="12" t="s">
        <v>176</v>
      </c>
      <c r="B13" s="9">
        <v>174.40199999999999</v>
      </c>
      <c r="C13" s="10" t="s">
        <v>159</v>
      </c>
      <c r="D13" s="9">
        <v>4306.9970000000003</v>
      </c>
      <c r="E13" s="10" t="s">
        <v>159</v>
      </c>
      <c r="F13" s="9">
        <v>36.869999999999997</v>
      </c>
      <c r="G13" s="10" t="s">
        <v>159</v>
      </c>
      <c r="H13" s="9">
        <v>1129.402</v>
      </c>
      <c r="I13" s="10" t="s">
        <v>159</v>
      </c>
      <c r="J13" s="9">
        <v>606.81399999999996</v>
      </c>
      <c r="K13" s="10" t="s">
        <v>159</v>
      </c>
      <c r="L13" s="9">
        <v>98.820999999999998</v>
      </c>
      <c r="M13" s="10" t="s">
        <v>159</v>
      </c>
      <c r="N13" s="9">
        <v>2562.8760000000002</v>
      </c>
      <c r="O13" s="10" t="s">
        <v>159</v>
      </c>
      <c r="P13" s="9">
        <v>0</v>
      </c>
      <c r="Q13" s="10" t="s">
        <v>238</v>
      </c>
      <c r="R13" s="9">
        <v>8916.1820000000007</v>
      </c>
      <c r="S13" s="10" t="s">
        <v>159</v>
      </c>
    </row>
    <row r="14" spans="1:19" x14ac:dyDescent="0.2">
      <c r="A14" s="12" t="s">
        <v>177</v>
      </c>
      <c r="B14" s="9">
        <v>182.553</v>
      </c>
      <c r="C14" s="10" t="s">
        <v>159</v>
      </c>
      <c r="D14" s="9">
        <v>4459.3950000000004</v>
      </c>
      <c r="E14" s="10" t="s">
        <v>159</v>
      </c>
      <c r="F14" s="9">
        <v>42.040999999999997</v>
      </c>
      <c r="G14" s="10" t="s">
        <v>159</v>
      </c>
      <c r="H14" s="9">
        <v>1277.604</v>
      </c>
      <c r="I14" s="10" t="s">
        <v>159</v>
      </c>
      <c r="J14" s="9">
        <v>669.07500000000005</v>
      </c>
      <c r="K14" s="10" t="s">
        <v>159</v>
      </c>
      <c r="L14" s="9">
        <v>111.768</v>
      </c>
      <c r="M14" s="10" t="s">
        <v>159</v>
      </c>
      <c r="N14" s="9">
        <v>2334.3220000000001</v>
      </c>
      <c r="O14" s="10" t="s">
        <v>159</v>
      </c>
      <c r="P14" s="9">
        <v>0</v>
      </c>
      <c r="Q14" s="10" t="s">
        <v>238</v>
      </c>
      <c r="R14" s="9">
        <v>9076.7579999999998</v>
      </c>
      <c r="S14" s="10" t="s">
        <v>159</v>
      </c>
    </row>
    <row r="15" spans="1:19" x14ac:dyDescent="0.2">
      <c r="A15" s="12" t="s">
        <v>181</v>
      </c>
      <c r="B15" s="9">
        <v>191.71199999999999</v>
      </c>
      <c r="C15" s="10" t="s">
        <v>159</v>
      </c>
      <c r="D15" s="9">
        <v>4673.4369999999999</v>
      </c>
      <c r="E15" s="10" t="s">
        <v>159</v>
      </c>
      <c r="F15" s="9">
        <v>45</v>
      </c>
      <c r="G15" s="10" t="s">
        <v>159</v>
      </c>
      <c r="H15" s="9">
        <v>1498.979</v>
      </c>
      <c r="I15" s="10" t="s">
        <v>159</v>
      </c>
      <c r="J15" s="9">
        <v>723.60400000000004</v>
      </c>
      <c r="K15" s="10" t="s">
        <v>159</v>
      </c>
      <c r="L15" s="9">
        <v>123.664</v>
      </c>
      <c r="M15" s="10" t="s">
        <v>159</v>
      </c>
      <c r="N15" s="9">
        <v>2290.9340000000002</v>
      </c>
      <c r="O15" s="10" t="s">
        <v>159</v>
      </c>
      <c r="P15" s="9">
        <v>0</v>
      </c>
      <c r="Q15" s="10" t="s">
        <v>238</v>
      </c>
      <c r="R15" s="9">
        <v>9547.33</v>
      </c>
      <c r="S15" s="10" t="s">
        <v>159</v>
      </c>
    </row>
    <row r="16" spans="1:19" x14ac:dyDescent="0.2">
      <c r="A16" s="12" t="s">
        <v>182</v>
      </c>
      <c r="B16" s="9">
        <v>185.18199999999999</v>
      </c>
      <c r="C16" s="10" t="s">
        <v>159</v>
      </c>
      <c r="D16" s="9">
        <v>4914.9970000000003</v>
      </c>
      <c r="E16" s="10" t="s">
        <v>159</v>
      </c>
      <c r="F16" s="9">
        <v>49.9</v>
      </c>
      <c r="G16" s="10" t="s">
        <v>159</v>
      </c>
      <c r="H16" s="9">
        <v>1677.4680000000001</v>
      </c>
      <c r="I16" s="10" t="s">
        <v>159</v>
      </c>
      <c r="J16" s="9">
        <v>749.25099999999998</v>
      </c>
      <c r="K16" s="10" t="s">
        <v>159</v>
      </c>
      <c r="L16" s="9">
        <v>125.714</v>
      </c>
      <c r="M16" s="10" t="s">
        <v>159</v>
      </c>
      <c r="N16" s="9">
        <v>2393.0239999999999</v>
      </c>
      <c r="O16" s="10" t="s">
        <v>159</v>
      </c>
      <c r="P16" s="9">
        <v>0</v>
      </c>
      <c r="Q16" s="10" t="s">
        <v>238</v>
      </c>
      <c r="R16" s="9">
        <v>10095.536</v>
      </c>
      <c r="S16" s="10" t="s">
        <v>159</v>
      </c>
    </row>
    <row r="17" spans="1:19" x14ac:dyDescent="0.2">
      <c r="A17" s="12" t="s">
        <v>183</v>
      </c>
      <c r="B17" s="9">
        <v>191.96299999999999</v>
      </c>
      <c r="C17" s="10" t="s">
        <v>159</v>
      </c>
      <c r="D17" s="9">
        <v>5023.5519999999997</v>
      </c>
      <c r="E17" s="10" t="s">
        <v>159</v>
      </c>
      <c r="F17" s="9">
        <v>56.833629999999999</v>
      </c>
      <c r="G17" s="10" t="s">
        <v>159</v>
      </c>
      <c r="H17" s="9">
        <v>1775.5609999999999</v>
      </c>
      <c r="I17" s="10" t="s">
        <v>159</v>
      </c>
      <c r="J17" s="9">
        <v>751.03200000000004</v>
      </c>
      <c r="K17" s="10" t="s">
        <v>159</v>
      </c>
      <c r="L17" s="9">
        <v>109.367</v>
      </c>
      <c r="M17" s="10" t="s">
        <v>159</v>
      </c>
      <c r="N17" s="9">
        <v>2472.4540000000002</v>
      </c>
      <c r="O17" s="10" t="s">
        <v>159</v>
      </c>
      <c r="P17" s="9">
        <v>0</v>
      </c>
      <c r="Q17" s="10" t="s">
        <v>238</v>
      </c>
      <c r="R17" s="9">
        <v>10380.762629999999</v>
      </c>
      <c r="S17" s="10" t="s">
        <v>159</v>
      </c>
    </row>
    <row r="18" spans="1:19" x14ac:dyDescent="0.2">
      <c r="A18" s="12" t="s">
        <v>184</v>
      </c>
      <c r="B18" s="9">
        <v>184.71899999999999</v>
      </c>
      <c r="C18" s="10" t="s">
        <v>159</v>
      </c>
      <c r="D18" s="9">
        <v>5206.1000000000004</v>
      </c>
      <c r="E18" s="10" t="s">
        <v>159</v>
      </c>
      <c r="F18" s="9">
        <v>63.709000000000003</v>
      </c>
      <c r="G18" s="10" t="s">
        <v>159</v>
      </c>
      <c r="H18" s="9">
        <v>1676.6569999999999</v>
      </c>
      <c r="I18" s="10" t="s">
        <v>159</v>
      </c>
      <c r="J18" s="9">
        <v>792.62</v>
      </c>
      <c r="K18" s="10" t="s">
        <v>159</v>
      </c>
      <c r="L18" s="9">
        <v>112.154</v>
      </c>
      <c r="M18" s="10" t="s">
        <v>159</v>
      </c>
      <c r="N18" s="9">
        <v>2543.1660000000002</v>
      </c>
      <c r="O18" s="10" t="s">
        <v>159</v>
      </c>
      <c r="P18" s="9">
        <v>0</v>
      </c>
      <c r="Q18" s="10" t="s">
        <v>238</v>
      </c>
      <c r="R18" s="9">
        <v>10579.125</v>
      </c>
      <c r="S18" s="10" t="s">
        <v>159</v>
      </c>
    </row>
    <row r="19" spans="1:19" x14ac:dyDescent="0.2">
      <c r="A19" s="12" t="s">
        <v>185</v>
      </c>
      <c r="B19" s="9">
        <v>177.93199999999999</v>
      </c>
      <c r="C19" s="10" t="s">
        <v>159</v>
      </c>
      <c r="D19" s="9">
        <v>4644.6819999999998</v>
      </c>
      <c r="E19" s="10" t="s">
        <v>159</v>
      </c>
      <c r="F19" s="9">
        <v>72.06359775</v>
      </c>
      <c r="G19" s="10" t="s">
        <v>159</v>
      </c>
      <c r="H19" s="9">
        <v>1802.2173889799999</v>
      </c>
      <c r="I19" s="10" t="s">
        <v>159</v>
      </c>
      <c r="J19" s="9">
        <v>758.45899999999995</v>
      </c>
      <c r="K19" s="10" t="s">
        <v>159</v>
      </c>
      <c r="L19" s="9">
        <v>117.298</v>
      </c>
      <c r="M19" s="10" t="s">
        <v>159</v>
      </c>
      <c r="N19" s="9">
        <v>2611.5079999999998</v>
      </c>
      <c r="O19" s="10" t="s">
        <v>159</v>
      </c>
      <c r="P19" s="9">
        <v>0</v>
      </c>
      <c r="Q19" s="10" t="s">
        <v>238</v>
      </c>
      <c r="R19" s="9">
        <v>10184.159986729999</v>
      </c>
      <c r="S19" s="10" t="s">
        <v>159</v>
      </c>
    </row>
    <row r="20" spans="1:19" x14ac:dyDescent="0.2">
      <c r="A20" s="12" t="s">
        <v>187</v>
      </c>
      <c r="B20" s="9">
        <v>175.114</v>
      </c>
      <c r="C20" s="10" t="s">
        <v>159</v>
      </c>
      <c r="D20" s="9">
        <v>4772.0590000000002</v>
      </c>
      <c r="E20" s="10" t="s">
        <v>159</v>
      </c>
      <c r="F20" s="9">
        <v>78.665192169999997</v>
      </c>
      <c r="G20" s="10" t="s">
        <v>159</v>
      </c>
      <c r="H20" s="9">
        <v>1860.606</v>
      </c>
      <c r="I20" s="10" t="s">
        <v>159</v>
      </c>
      <c r="J20" s="9">
        <v>750.65300000000002</v>
      </c>
      <c r="K20" s="10" t="s">
        <v>159</v>
      </c>
      <c r="L20" s="9">
        <v>123.977</v>
      </c>
      <c r="M20" s="10" t="s">
        <v>159</v>
      </c>
      <c r="N20" s="9">
        <v>2707.2779999999998</v>
      </c>
      <c r="O20" s="10" t="s">
        <v>159</v>
      </c>
      <c r="P20" s="9">
        <v>0</v>
      </c>
      <c r="Q20" s="10" t="s">
        <v>238</v>
      </c>
      <c r="R20" s="9">
        <v>10468.352192169999</v>
      </c>
      <c r="S20" s="10" t="s">
        <v>159</v>
      </c>
    </row>
    <row r="21" spans="1:19" x14ac:dyDescent="0.2">
      <c r="A21" s="12" t="s">
        <v>188</v>
      </c>
      <c r="B21" s="9">
        <v>173.43299999999999</v>
      </c>
      <c r="C21" s="10" t="s">
        <v>159</v>
      </c>
      <c r="D21" s="9">
        <v>4758.5839999999998</v>
      </c>
      <c r="E21" s="10" t="s">
        <v>159</v>
      </c>
      <c r="F21" s="9">
        <v>69.581833000000003</v>
      </c>
      <c r="G21" s="10" t="s">
        <v>159</v>
      </c>
      <c r="H21" s="9">
        <v>1775.511</v>
      </c>
      <c r="I21" s="10" t="s">
        <v>159</v>
      </c>
      <c r="J21" s="9">
        <v>729.37300000000005</v>
      </c>
      <c r="K21" s="10" t="s">
        <v>159</v>
      </c>
      <c r="L21" s="9">
        <v>119.64400000000001</v>
      </c>
      <c r="M21" s="10" t="s">
        <v>159</v>
      </c>
      <c r="N21" s="9">
        <v>2597.1831240000001</v>
      </c>
      <c r="O21" s="10" t="s">
        <v>159</v>
      </c>
      <c r="P21" s="9">
        <v>0</v>
      </c>
      <c r="Q21" s="10" t="s">
        <v>238</v>
      </c>
      <c r="R21" s="9">
        <v>10223.309956999999</v>
      </c>
      <c r="S21" s="10" t="s">
        <v>159</v>
      </c>
    </row>
    <row r="22" spans="1:19" x14ac:dyDescent="0.2">
      <c r="A22" s="12" t="s">
        <v>189</v>
      </c>
      <c r="B22" s="9">
        <v>180.31299999999999</v>
      </c>
      <c r="C22" s="10" t="s">
        <v>159</v>
      </c>
      <c r="D22" s="9">
        <v>4996.8289999999997</v>
      </c>
      <c r="E22" s="10" t="s">
        <v>159</v>
      </c>
      <c r="F22" s="9">
        <v>62.549616</v>
      </c>
      <c r="G22" s="10" t="s">
        <v>159</v>
      </c>
      <c r="H22" s="9">
        <v>1868.357</v>
      </c>
      <c r="I22" s="10" t="s">
        <v>159</v>
      </c>
      <c r="J22" s="9">
        <v>745.46699999999998</v>
      </c>
      <c r="K22" s="10" t="s">
        <v>159</v>
      </c>
      <c r="L22" s="9">
        <v>118.624</v>
      </c>
      <c r="M22" s="10" t="s">
        <v>159</v>
      </c>
      <c r="N22" s="9">
        <v>2651.3679999999999</v>
      </c>
      <c r="O22" s="10" t="s">
        <v>159</v>
      </c>
      <c r="P22" s="9">
        <v>0</v>
      </c>
      <c r="Q22" s="10" t="s">
        <v>238</v>
      </c>
      <c r="R22" s="9">
        <v>10623.507616000001</v>
      </c>
      <c r="S22" s="10" t="s">
        <v>159</v>
      </c>
    </row>
    <row r="23" spans="1:19" x14ac:dyDescent="0.2">
      <c r="A23" s="12" t="s">
        <v>190</v>
      </c>
      <c r="B23" s="9">
        <v>181.59200000000001</v>
      </c>
      <c r="C23" s="10" t="s">
        <v>159</v>
      </c>
      <c r="D23" s="9">
        <v>5179.4880000000003</v>
      </c>
      <c r="E23" s="10" t="s">
        <v>159</v>
      </c>
      <c r="F23" s="9">
        <v>62.673591999999999</v>
      </c>
      <c r="G23" s="10" t="s">
        <v>159</v>
      </c>
      <c r="H23" s="9">
        <v>1948.1279999999999</v>
      </c>
      <c r="I23" s="10" t="s">
        <v>159</v>
      </c>
      <c r="J23" s="9">
        <v>742.78800000000001</v>
      </c>
      <c r="K23" s="10" t="s">
        <v>159</v>
      </c>
      <c r="L23" s="9">
        <v>115.06399999999999</v>
      </c>
      <c r="M23" s="10" t="s">
        <v>159</v>
      </c>
      <c r="N23" s="9">
        <v>2681.4520000000002</v>
      </c>
      <c r="O23" s="10" t="s">
        <v>159</v>
      </c>
      <c r="P23" s="9">
        <v>0</v>
      </c>
      <c r="Q23" s="10" t="s">
        <v>238</v>
      </c>
      <c r="R23" s="9">
        <v>10911.185592</v>
      </c>
      <c r="S23" s="10" t="s">
        <v>159</v>
      </c>
    </row>
    <row r="24" spans="1:19" x14ac:dyDescent="0.2">
      <c r="A24" s="12" t="s">
        <v>191</v>
      </c>
      <c r="B24" s="9">
        <v>177.155</v>
      </c>
      <c r="C24" s="10" t="s">
        <v>159</v>
      </c>
      <c r="D24" s="9">
        <v>5250.473</v>
      </c>
      <c r="E24" s="10" t="s">
        <v>159</v>
      </c>
      <c r="F24" s="9">
        <v>61.135424999999998</v>
      </c>
      <c r="G24" s="10" t="s">
        <v>159</v>
      </c>
      <c r="H24" s="9">
        <v>2004.751</v>
      </c>
      <c r="I24" s="10" t="s">
        <v>159</v>
      </c>
      <c r="J24" s="9">
        <v>730.58799999999997</v>
      </c>
      <c r="K24" s="10" t="s">
        <v>159</v>
      </c>
      <c r="L24" s="9">
        <v>113.337</v>
      </c>
      <c r="M24" s="10" t="s">
        <v>159</v>
      </c>
      <c r="N24" s="9">
        <v>2490.4899999999998</v>
      </c>
      <c r="O24" s="10" t="s">
        <v>159</v>
      </c>
      <c r="P24" s="9">
        <v>0</v>
      </c>
      <c r="Q24" s="10" t="s">
        <v>238</v>
      </c>
      <c r="R24" s="9">
        <v>10827.929425</v>
      </c>
      <c r="S24" s="10" t="s">
        <v>159</v>
      </c>
    </row>
    <row r="25" spans="1:19" x14ac:dyDescent="0.2">
      <c r="A25" s="12" t="s">
        <v>192</v>
      </c>
      <c r="B25" s="9">
        <v>170.61799999999999</v>
      </c>
      <c r="C25" s="10" t="s">
        <v>159</v>
      </c>
      <c r="D25" s="9">
        <v>5402.8339999999998</v>
      </c>
      <c r="E25" s="10" t="s">
        <v>159</v>
      </c>
      <c r="F25" s="9">
        <v>68.838209000000006</v>
      </c>
      <c r="G25" s="10" t="s">
        <v>159</v>
      </c>
      <c r="H25" s="9">
        <v>2063.7049999999999</v>
      </c>
      <c r="I25" s="10" t="s">
        <v>159</v>
      </c>
      <c r="J25" s="9">
        <v>731.00699999999995</v>
      </c>
      <c r="K25" s="10" t="s">
        <v>159</v>
      </c>
      <c r="L25" s="9">
        <v>111.04900000000001</v>
      </c>
      <c r="M25" s="10" t="s">
        <v>159</v>
      </c>
      <c r="N25" s="9">
        <v>2504.34330215</v>
      </c>
      <c r="O25" s="10" t="s">
        <v>159</v>
      </c>
      <c r="P25" s="9">
        <v>0</v>
      </c>
      <c r="Q25" s="10" t="s">
        <v>238</v>
      </c>
      <c r="R25" s="9">
        <v>11052.39451115</v>
      </c>
      <c r="S25" s="10" t="s">
        <v>159</v>
      </c>
    </row>
    <row r="26" spans="1:19" x14ac:dyDescent="0.2">
      <c r="A26" s="12" t="s">
        <v>193</v>
      </c>
      <c r="B26" s="9">
        <v>167.45400000000001</v>
      </c>
      <c r="C26" s="10" t="s">
        <v>159</v>
      </c>
      <c r="D26" s="9">
        <v>5744.2910000000002</v>
      </c>
      <c r="E26" s="10" t="s">
        <v>159</v>
      </c>
      <c r="F26" s="9">
        <v>82.629459999999995</v>
      </c>
      <c r="G26" s="10" t="s">
        <v>159</v>
      </c>
      <c r="H26" s="9">
        <v>2182.8389999999999</v>
      </c>
      <c r="I26" s="10" t="s">
        <v>159</v>
      </c>
      <c r="J26" s="9">
        <v>725.90800000000002</v>
      </c>
      <c r="K26" s="10" t="s">
        <v>159</v>
      </c>
      <c r="L26" s="9">
        <v>113.85980000000001</v>
      </c>
      <c r="M26" s="10" t="s">
        <v>159</v>
      </c>
      <c r="N26" s="9">
        <v>2571.9259999999999</v>
      </c>
      <c r="O26" s="10" t="s">
        <v>159</v>
      </c>
      <c r="P26" s="9">
        <v>0</v>
      </c>
      <c r="Q26" s="10" t="s">
        <v>238</v>
      </c>
      <c r="R26" s="9">
        <v>11588.90726</v>
      </c>
      <c r="S26" s="10" t="s">
        <v>159</v>
      </c>
    </row>
    <row r="27" spans="1:19" x14ac:dyDescent="0.2">
      <c r="A27" s="12" t="s">
        <v>195</v>
      </c>
      <c r="B27" s="9">
        <v>168.49299999999999</v>
      </c>
      <c r="C27" s="10" t="s">
        <v>159</v>
      </c>
      <c r="D27" s="9">
        <v>6102.6289999999999</v>
      </c>
      <c r="E27" s="10" t="s">
        <v>159</v>
      </c>
      <c r="F27" s="9">
        <v>87.075000000000003</v>
      </c>
      <c r="G27" s="10" t="s">
        <v>159</v>
      </c>
      <c r="H27" s="9">
        <v>2266.511</v>
      </c>
      <c r="I27" s="10" t="s">
        <v>159</v>
      </c>
      <c r="J27" s="9">
        <v>718.60299999999995</v>
      </c>
      <c r="K27" s="10" t="s">
        <v>159</v>
      </c>
      <c r="L27" s="9">
        <v>114.244</v>
      </c>
      <c r="M27" s="10" t="s">
        <v>159</v>
      </c>
      <c r="N27" s="9">
        <v>2616.703</v>
      </c>
      <c r="O27" s="10" t="s">
        <v>159</v>
      </c>
      <c r="P27" s="9">
        <v>0</v>
      </c>
      <c r="Q27" s="10" t="s">
        <v>238</v>
      </c>
      <c r="R27" s="9">
        <v>12074.258</v>
      </c>
      <c r="S27" s="10" t="s">
        <v>159</v>
      </c>
    </row>
    <row r="28" spans="1:19" x14ac:dyDescent="0.2">
      <c r="A28" s="12" t="s">
        <v>196</v>
      </c>
      <c r="B28" s="9">
        <v>168.75399999999999</v>
      </c>
      <c r="C28" s="10" t="s">
        <v>159</v>
      </c>
      <c r="D28" s="9">
        <v>6188.42</v>
      </c>
      <c r="E28" s="10" t="s">
        <v>159</v>
      </c>
      <c r="F28" s="9">
        <v>92.648443</v>
      </c>
      <c r="G28" s="10" t="s">
        <v>159</v>
      </c>
      <c r="H28" s="9">
        <v>2286.2770953499999</v>
      </c>
      <c r="I28" s="10" t="s">
        <v>159</v>
      </c>
      <c r="J28" s="9">
        <v>680.27499999999998</v>
      </c>
      <c r="K28" s="10" t="s">
        <v>159</v>
      </c>
      <c r="L28" s="9">
        <v>110.3279</v>
      </c>
      <c r="M28" s="10" t="s">
        <v>159</v>
      </c>
      <c r="N28" s="9">
        <v>2609.5300603300002</v>
      </c>
      <c r="O28" s="10" t="s">
        <v>159</v>
      </c>
      <c r="P28" s="9">
        <v>0</v>
      </c>
      <c r="Q28" s="10" t="s">
        <v>238</v>
      </c>
      <c r="R28" s="9">
        <v>12136.232498679999</v>
      </c>
      <c r="S28" s="10" t="s">
        <v>159</v>
      </c>
    </row>
    <row r="29" spans="1:19" x14ac:dyDescent="0.2">
      <c r="A29" s="12" t="s">
        <v>198</v>
      </c>
      <c r="B29" s="9">
        <v>168.09</v>
      </c>
      <c r="C29" s="10" t="s">
        <v>159</v>
      </c>
      <c r="D29" s="9">
        <v>6386.7730000000001</v>
      </c>
      <c r="E29" s="10" t="s">
        <v>179</v>
      </c>
      <c r="F29" s="9">
        <v>103.39700000000001</v>
      </c>
      <c r="G29" s="10" t="s">
        <v>159</v>
      </c>
      <c r="H29" s="9">
        <v>2378.54</v>
      </c>
      <c r="I29" s="10" t="s">
        <v>159</v>
      </c>
      <c r="J29" s="9">
        <v>682.25199999999995</v>
      </c>
      <c r="K29" s="10" t="s">
        <v>159</v>
      </c>
      <c r="L29" s="9">
        <v>106.086063</v>
      </c>
      <c r="M29" s="10" t="s">
        <v>159</v>
      </c>
      <c r="N29" s="9">
        <v>2695.2840248000002</v>
      </c>
      <c r="O29" s="10" t="s">
        <v>159</v>
      </c>
      <c r="P29" s="9">
        <v>0</v>
      </c>
      <c r="Q29" s="10" t="s">
        <v>238</v>
      </c>
      <c r="R29" s="9">
        <v>12520.4220878</v>
      </c>
      <c r="S29" s="10" t="s">
        <v>159</v>
      </c>
    </row>
    <row r="30" spans="1:19" x14ac:dyDescent="0.2">
      <c r="A30" s="12" t="s">
        <v>199</v>
      </c>
      <c r="B30" s="9">
        <v>166.97399999999999</v>
      </c>
      <c r="C30" s="10" t="s">
        <v>159</v>
      </c>
      <c r="D30" s="9">
        <v>6531.4034000000001</v>
      </c>
      <c r="E30" s="10" t="s">
        <v>159</v>
      </c>
      <c r="F30" s="9">
        <v>106.836</v>
      </c>
      <c r="G30" s="10" t="s">
        <v>159</v>
      </c>
      <c r="H30" s="9">
        <v>2427.1816311799798</v>
      </c>
      <c r="I30" s="10" t="s">
        <v>159</v>
      </c>
      <c r="J30" s="9">
        <v>681.649</v>
      </c>
      <c r="K30" s="10" t="s">
        <v>159</v>
      </c>
      <c r="L30" s="9">
        <v>104.496962</v>
      </c>
      <c r="M30" s="10" t="s">
        <v>159</v>
      </c>
      <c r="N30" s="9">
        <v>2698.7071793499999</v>
      </c>
      <c r="O30" s="10" t="s">
        <v>159</v>
      </c>
      <c r="P30" s="9">
        <v>0</v>
      </c>
      <c r="Q30" s="10" t="s">
        <v>238</v>
      </c>
      <c r="R30" s="9">
        <v>12717.24817253</v>
      </c>
      <c r="S30" s="10" t="s">
        <v>159</v>
      </c>
    </row>
    <row r="31" spans="1:19" x14ac:dyDescent="0.2">
      <c r="A31" s="12" t="s">
        <v>200</v>
      </c>
      <c r="B31" s="9">
        <v>126.125</v>
      </c>
      <c r="C31" s="10" t="s">
        <v>159</v>
      </c>
      <c r="D31" s="9">
        <v>5560.616</v>
      </c>
      <c r="E31" s="10" t="s">
        <v>159</v>
      </c>
      <c r="F31" s="9">
        <v>90.762</v>
      </c>
      <c r="G31" s="10" t="s">
        <v>159</v>
      </c>
      <c r="H31" s="9">
        <v>1841.5145235099999</v>
      </c>
      <c r="I31" s="10" t="s">
        <v>159</v>
      </c>
      <c r="J31" s="9">
        <v>511.49</v>
      </c>
      <c r="K31" s="10" t="s">
        <v>159</v>
      </c>
      <c r="L31" s="9">
        <v>79.485431000000005</v>
      </c>
      <c r="M31" s="10" t="s">
        <v>159</v>
      </c>
      <c r="N31" s="9">
        <v>1988.2111311199999</v>
      </c>
      <c r="O31" s="10" t="s">
        <v>159</v>
      </c>
      <c r="P31" s="9">
        <v>0</v>
      </c>
      <c r="Q31" s="10" t="s">
        <v>238</v>
      </c>
      <c r="R31" s="9">
        <v>10198.204085629999</v>
      </c>
      <c r="S31" s="10" t="s">
        <v>159</v>
      </c>
    </row>
    <row r="32" spans="1:19" x14ac:dyDescent="0.2">
      <c r="A32" s="15" t="s">
        <v>201</v>
      </c>
      <c r="B32" s="13">
        <v>156.16300000000001</v>
      </c>
      <c r="C32" s="14" t="s">
        <v>159</v>
      </c>
      <c r="D32" s="13">
        <v>6542.4139999999998</v>
      </c>
      <c r="E32" s="14" t="s">
        <v>159</v>
      </c>
      <c r="F32" s="13">
        <v>147.51300000000001</v>
      </c>
      <c r="G32" s="14" t="s">
        <v>159</v>
      </c>
      <c r="H32" s="13">
        <v>2883.6304046199998</v>
      </c>
      <c r="I32" s="14" t="s">
        <v>159</v>
      </c>
      <c r="J32" s="13">
        <v>769.87699999999995</v>
      </c>
      <c r="K32" s="14" t="s">
        <v>159</v>
      </c>
      <c r="L32" s="13">
        <v>117.286007</v>
      </c>
      <c r="M32" s="14" t="s">
        <v>159</v>
      </c>
      <c r="N32" s="13">
        <v>1565.2361095199999</v>
      </c>
      <c r="O32" s="14" t="s">
        <v>159</v>
      </c>
      <c r="P32" s="13">
        <v>0</v>
      </c>
      <c r="Q32" s="14" t="s">
        <v>238</v>
      </c>
      <c r="R32" s="13">
        <v>12182.119521140001</v>
      </c>
      <c r="S32" s="14" t="s">
        <v>159</v>
      </c>
    </row>
    <row r="34" spans="1:2" x14ac:dyDescent="0.2">
      <c r="A34" s="16" t="s">
        <v>202</v>
      </c>
      <c r="B34" s="16" t="s">
        <v>215</v>
      </c>
    </row>
    <row r="36" spans="1:2" x14ac:dyDescent="0.2">
      <c r="B36" s="16" t="s">
        <v>239</v>
      </c>
    </row>
    <row r="37" spans="1:2" x14ac:dyDescent="0.2">
      <c r="B37" s="16" t="s">
        <v>240</v>
      </c>
    </row>
    <row r="39" spans="1:2" x14ac:dyDescent="0.2">
      <c r="B39" s="16" t="s">
        <v>241</v>
      </c>
    </row>
    <row r="42" spans="1:2" x14ac:dyDescent="0.2">
      <c r="A42" s="17" t="str">
        <f>HYPERLINK("#'GAMING_MACHINES 4'!A2", "&lt;&lt;&lt; Previous table")</f>
        <v>&lt;&lt;&lt; Previous table</v>
      </c>
    </row>
    <row r="43" spans="1:2" x14ac:dyDescent="0.2">
      <c r="A43" s="17" t="str">
        <f>HYPERLINK("#'GAMING_MACHINES 6'!A2", "&gt;&gt;&gt; Next table")</f>
        <v>&gt;&gt;&gt; Next table</v>
      </c>
    </row>
  </sheetData>
  <mergeCells count="12">
    <mergeCell ref="A2:S2"/>
    <mergeCell ref="A3:S3"/>
    <mergeCell ref="A6:S6"/>
    <mergeCell ref="B5:C5"/>
    <mergeCell ref="D5:E5"/>
    <mergeCell ref="F5:G5"/>
    <mergeCell ref="H5:I5"/>
    <mergeCell ref="J5:K5"/>
    <mergeCell ref="L5:M5"/>
    <mergeCell ref="N5:O5"/>
    <mergeCell ref="P5:Q5"/>
    <mergeCell ref="R5:S5"/>
  </mergeCells>
  <pageMargins left="0.7" right="0.7" top="0.75" bottom="0.75" header="0.3" footer="0.3"/>
  <pageSetup paperSize="9" orientation="portrait" horizontalDpi="300" verticalDpi="30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S43"/>
  <sheetViews>
    <sheetView workbookViewId="0"/>
  </sheetViews>
  <sheetFormatPr defaultColWidth="11.42578125" defaultRowHeight="12.75" x14ac:dyDescent="0.2"/>
  <cols>
    <col min="1" max="2" width="12.7109375" customWidth="1"/>
    <col min="3" max="3" width="4.42578125" customWidth="1"/>
    <col min="4" max="4" width="12.7109375" customWidth="1"/>
    <col min="5" max="5" width="4.42578125" customWidth="1"/>
    <col min="6" max="6" width="12.7109375" customWidth="1"/>
    <col min="7" max="7" width="4.42578125" customWidth="1"/>
    <col min="8" max="8" width="12.7109375" customWidth="1"/>
    <col min="9" max="9" width="4.42578125" customWidth="1"/>
    <col min="10" max="10" width="12.7109375" customWidth="1"/>
    <col min="11" max="11" width="4.42578125" customWidth="1"/>
    <col min="12" max="12" width="12.7109375" customWidth="1"/>
    <col min="13" max="13" width="4.42578125" customWidth="1"/>
    <col min="14" max="14" width="12.7109375" customWidth="1"/>
    <col min="15" max="15" width="4.42578125" customWidth="1"/>
    <col min="16" max="16" width="12.7109375" customWidth="1"/>
    <col min="17" max="17" width="4.42578125" customWidth="1"/>
    <col min="18" max="18" width="12.7109375" customWidth="1"/>
    <col min="19" max="19" width="4.42578125" customWidth="1"/>
  </cols>
  <sheetData>
    <row r="1" spans="1:19" x14ac:dyDescent="0.2">
      <c r="A1" s="8" t="str">
        <f>HYPERLINK("#'INDEX'!B26", "Link to index")</f>
        <v>Link to index</v>
      </c>
    </row>
    <row r="2" spans="1:19" ht="15.75" customHeight="1" x14ac:dyDescent="0.2">
      <c r="A2" s="25" t="s">
        <v>246</v>
      </c>
      <c r="B2" s="24"/>
      <c r="C2" s="24"/>
      <c r="D2" s="24"/>
      <c r="E2" s="24"/>
      <c r="F2" s="24"/>
      <c r="G2" s="24"/>
      <c r="H2" s="24"/>
      <c r="I2" s="24"/>
      <c r="J2" s="24"/>
      <c r="K2" s="24"/>
      <c r="L2" s="24"/>
      <c r="M2" s="24"/>
      <c r="N2" s="24"/>
      <c r="O2" s="24"/>
      <c r="P2" s="24"/>
      <c r="Q2" s="24"/>
      <c r="R2" s="24"/>
      <c r="S2" s="24"/>
    </row>
    <row r="3" spans="1:19" ht="15.75" customHeight="1" x14ac:dyDescent="0.2">
      <c r="A3" s="25" t="s">
        <v>44</v>
      </c>
      <c r="B3" s="24"/>
      <c r="C3" s="24"/>
      <c r="D3" s="24"/>
      <c r="E3" s="24"/>
      <c r="F3" s="24"/>
      <c r="G3" s="24"/>
      <c r="H3" s="24"/>
      <c r="I3" s="24"/>
      <c r="J3" s="24"/>
      <c r="K3" s="24"/>
      <c r="L3" s="24"/>
      <c r="M3" s="24"/>
      <c r="N3" s="24"/>
      <c r="O3" s="24"/>
      <c r="P3" s="24"/>
      <c r="Q3" s="24"/>
      <c r="R3" s="24"/>
      <c r="S3" s="24"/>
    </row>
    <row r="4" spans="1:19" ht="15.75" customHeight="1" x14ac:dyDescent="0.2"/>
    <row r="5" spans="1:19" ht="55.5" customHeight="1" x14ac:dyDescent="0.2">
      <c r="A5" s="11" t="s">
        <v>159</v>
      </c>
      <c r="B5" s="27" t="s">
        <v>160</v>
      </c>
      <c r="C5" s="27" t="s">
        <v>159</v>
      </c>
      <c r="D5" s="27" t="s">
        <v>161</v>
      </c>
      <c r="E5" s="27" t="s">
        <v>159</v>
      </c>
      <c r="F5" s="27" t="s">
        <v>162</v>
      </c>
      <c r="G5" s="27" t="s">
        <v>159</v>
      </c>
      <c r="H5" s="27" t="s">
        <v>163</v>
      </c>
      <c r="I5" s="27" t="s">
        <v>159</v>
      </c>
      <c r="J5" s="27" t="s">
        <v>164</v>
      </c>
      <c r="K5" s="27" t="s">
        <v>159</v>
      </c>
      <c r="L5" s="27" t="s">
        <v>165</v>
      </c>
      <c r="M5" s="27" t="s">
        <v>159</v>
      </c>
      <c r="N5" s="27" t="s">
        <v>166</v>
      </c>
      <c r="O5" s="27" t="s">
        <v>159</v>
      </c>
      <c r="P5" s="27" t="s">
        <v>167</v>
      </c>
      <c r="Q5" s="27" t="s">
        <v>159</v>
      </c>
      <c r="R5" s="27" t="s">
        <v>168</v>
      </c>
      <c r="S5" s="27" t="s">
        <v>159</v>
      </c>
    </row>
    <row r="6" spans="1:19" x14ac:dyDescent="0.2">
      <c r="A6" s="26" t="s">
        <v>169</v>
      </c>
      <c r="B6" s="26"/>
      <c r="C6" s="26"/>
      <c r="D6" s="26"/>
      <c r="E6" s="26"/>
      <c r="F6" s="26"/>
      <c r="G6" s="26"/>
      <c r="H6" s="26"/>
      <c r="I6" s="26"/>
      <c r="J6" s="26"/>
      <c r="K6" s="26"/>
      <c r="L6" s="26"/>
      <c r="M6" s="26"/>
      <c r="N6" s="26"/>
      <c r="O6" s="26"/>
      <c r="P6" s="26"/>
      <c r="Q6" s="26"/>
      <c r="R6" s="26"/>
      <c r="S6" s="26"/>
    </row>
    <row r="7" spans="1:19" x14ac:dyDescent="0.2">
      <c r="A7" s="12" t="s">
        <v>170</v>
      </c>
      <c r="B7" s="9">
        <v>208.90113464447799</v>
      </c>
      <c r="C7" s="10" t="s">
        <v>159</v>
      </c>
      <c r="D7" s="9">
        <v>4261.7747730710998</v>
      </c>
      <c r="E7" s="10" t="s">
        <v>159</v>
      </c>
      <c r="F7" s="9">
        <v>11.3490601361573</v>
      </c>
      <c r="G7" s="10" t="s">
        <v>159</v>
      </c>
      <c r="H7" s="9">
        <v>800.864712556732</v>
      </c>
      <c r="I7" s="10" t="s">
        <v>159</v>
      </c>
      <c r="J7" s="9">
        <v>567.46456127080205</v>
      </c>
      <c r="K7" s="10" t="s">
        <v>159</v>
      </c>
      <c r="L7" s="9">
        <v>0</v>
      </c>
      <c r="M7" s="10" t="s">
        <v>159</v>
      </c>
      <c r="N7" s="9">
        <v>2215.4509455370699</v>
      </c>
      <c r="O7" s="10" t="s">
        <v>159</v>
      </c>
      <c r="P7" s="9">
        <v>0</v>
      </c>
      <c r="Q7" s="10" t="s">
        <v>238</v>
      </c>
      <c r="R7" s="9">
        <v>8065.8051872163396</v>
      </c>
      <c r="S7" s="10" t="s">
        <v>159</v>
      </c>
    </row>
    <row r="8" spans="1:19" x14ac:dyDescent="0.2">
      <c r="A8" s="12" t="s">
        <v>171</v>
      </c>
      <c r="B8" s="9">
        <v>208.541455223881</v>
      </c>
      <c r="C8" s="10" t="s">
        <v>159</v>
      </c>
      <c r="D8" s="9">
        <v>4356.8298507462696</v>
      </c>
      <c r="E8" s="10" t="s">
        <v>159</v>
      </c>
      <c r="F8" s="9">
        <v>26.9601119402985</v>
      </c>
      <c r="G8" s="10" t="s">
        <v>159</v>
      </c>
      <c r="H8" s="9">
        <v>910.19182835820902</v>
      </c>
      <c r="I8" s="10" t="s">
        <v>159</v>
      </c>
      <c r="J8" s="9">
        <v>638.80541044776101</v>
      </c>
      <c r="K8" s="10" t="s">
        <v>159</v>
      </c>
      <c r="L8" s="9">
        <v>9.7104104477611894</v>
      </c>
      <c r="M8" s="10" t="s">
        <v>159</v>
      </c>
      <c r="N8" s="9">
        <v>2553.0768283582102</v>
      </c>
      <c r="O8" s="10" t="s">
        <v>159</v>
      </c>
      <c r="P8" s="9">
        <v>0</v>
      </c>
      <c r="Q8" s="10" t="s">
        <v>238</v>
      </c>
      <c r="R8" s="9">
        <v>8704.1158955223891</v>
      </c>
      <c r="S8" s="10" t="s">
        <v>159</v>
      </c>
    </row>
    <row r="9" spans="1:19" x14ac:dyDescent="0.2">
      <c r="A9" s="12" t="s">
        <v>172</v>
      </c>
      <c r="B9" s="9">
        <v>223.00973880596999</v>
      </c>
      <c r="C9" s="10" t="s">
        <v>159</v>
      </c>
      <c r="D9" s="9">
        <v>5242.05029850746</v>
      </c>
      <c r="E9" s="10" t="s">
        <v>159</v>
      </c>
      <c r="F9" s="9">
        <v>34.602873134328398</v>
      </c>
      <c r="G9" s="10" t="s">
        <v>159</v>
      </c>
      <c r="H9" s="9">
        <v>1056.2636194029801</v>
      </c>
      <c r="I9" s="10" t="s">
        <v>159</v>
      </c>
      <c r="J9" s="9">
        <v>692.07324626865704</v>
      </c>
      <c r="K9" s="10" t="s">
        <v>159</v>
      </c>
      <c r="L9" s="9">
        <v>41.503805970149301</v>
      </c>
      <c r="M9" s="10" t="s">
        <v>159</v>
      </c>
      <c r="N9" s="9">
        <v>3001.1429104477602</v>
      </c>
      <c r="O9" s="10" t="s">
        <v>159</v>
      </c>
      <c r="P9" s="9">
        <v>0</v>
      </c>
      <c r="Q9" s="10" t="s">
        <v>238</v>
      </c>
      <c r="R9" s="9">
        <v>10290.6464925373</v>
      </c>
      <c r="S9" s="10" t="s">
        <v>159</v>
      </c>
    </row>
    <row r="10" spans="1:19" x14ac:dyDescent="0.2">
      <c r="A10" s="12" t="s">
        <v>173</v>
      </c>
      <c r="B10" s="9">
        <v>255.091113569322</v>
      </c>
      <c r="C10" s="10" t="s">
        <v>159</v>
      </c>
      <c r="D10" s="9">
        <v>6043.9487094395299</v>
      </c>
      <c r="E10" s="10" t="s">
        <v>159</v>
      </c>
      <c r="F10" s="9">
        <v>42.107632743362799</v>
      </c>
      <c r="G10" s="10" t="s">
        <v>159</v>
      </c>
      <c r="H10" s="9">
        <v>1312.62230825959</v>
      </c>
      <c r="I10" s="10" t="s">
        <v>159</v>
      </c>
      <c r="J10" s="9">
        <v>766.81054572271398</v>
      </c>
      <c r="K10" s="10" t="s">
        <v>159</v>
      </c>
      <c r="L10" s="9">
        <v>68.092809734513295</v>
      </c>
      <c r="M10" s="10" t="s">
        <v>159</v>
      </c>
      <c r="N10" s="9">
        <v>3386.6896755162202</v>
      </c>
      <c r="O10" s="10" t="s">
        <v>159</v>
      </c>
      <c r="P10" s="9">
        <v>0</v>
      </c>
      <c r="Q10" s="10" t="s">
        <v>238</v>
      </c>
      <c r="R10" s="9">
        <v>11875.3627949853</v>
      </c>
      <c r="S10" s="10" t="s">
        <v>159</v>
      </c>
    </row>
    <row r="11" spans="1:19" x14ac:dyDescent="0.2">
      <c r="A11" s="12" t="s">
        <v>174</v>
      </c>
      <c r="B11" s="9">
        <v>265.53476224783901</v>
      </c>
      <c r="C11" s="10" t="s">
        <v>159</v>
      </c>
      <c r="D11" s="9">
        <v>6572.8873559077801</v>
      </c>
      <c r="E11" s="10" t="s">
        <v>159</v>
      </c>
      <c r="F11" s="9">
        <v>44.822694524495702</v>
      </c>
      <c r="G11" s="10" t="s">
        <v>159</v>
      </c>
      <c r="H11" s="9">
        <v>1475.18879682997</v>
      </c>
      <c r="I11" s="10" t="s">
        <v>159</v>
      </c>
      <c r="J11" s="9">
        <v>822.81660662824197</v>
      </c>
      <c r="K11" s="10" t="s">
        <v>159</v>
      </c>
      <c r="L11" s="9">
        <v>102.893768011527</v>
      </c>
      <c r="M11" s="10" t="s">
        <v>159</v>
      </c>
      <c r="N11" s="9">
        <v>3674.9394812680098</v>
      </c>
      <c r="O11" s="10" t="s">
        <v>159</v>
      </c>
      <c r="P11" s="9">
        <v>0</v>
      </c>
      <c r="Q11" s="10" t="s">
        <v>238</v>
      </c>
      <c r="R11" s="9">
        <v>12959.0834654179</v>
      </c>
      <c r="S11" s="10" t="s">
        <v>159</v>
      </c>
    </row>
    <row r="12" spans="1:19" x14ac:dyDescent="0.2">
      <c r="A12" s="12" t="s">
        <v>175</v>
      </c>
      <c r="B12" s="9">
        <v>267.58389945652198</v>
      </c>
      <c r="C12" s="10" t="s">
        <v>159</v>
      </c>
      <c r="D12" s="9">
        <v>6576.6282608695701</v>
      </c>
      <c r="E12" s="10" t="s">
        <v>159</v>
      </c>
      <c r="F12" s="9">
        <v>44.688315217391299</v>
      </c>
      <c r="G12" s="10" t="s">
        <v>159</v>
      </c>
      <c r="H12" s="9">
        <v>1618.8179347826101</v>
      </c>
      <c r="I12" s="10" t="s">
        <v>159</v>
      </c>
      <c r="J12" s="9">
        <v>867.63053668478301</v>
      </c>
      <c r="K12" s="10" t="s">
        <v>159</v>
      </c>
      <c r="L12" s="9">
        <v>129.29470108695699</v>
      </c>
      <c r="M12" s="10" t="s">
        <v>159</v>
      </c>
      <c r="N12" s="9">
        <v>3777.3088994565201</v>
      </c>
      <c r="O12" s="10" t="s">
        <v>159</v>
      </c>
      <c r="P12" s="9">
        <v>0</v>
      </c>
      <c r="Q12" s="10" t="s">
        <v>238</v>
      </c>
      <c r="R12" s="9">
        <v>13281.9525475543</v>
      </c>
      <c r="S12" s="10" t="s">
        <v>159</v>
      </c>
    </row>
    <row r="13" spans="1:19" x14ac:dyDescent="0.2">
      <c r="A13" s="12" t="s">
        <v>176</v>
      </c>
      <c r="B13" s="9">
        <v>270.70323645970899</v>
      </c>
      <c r="C13" s="10" t="s">
        <v>159</v>
      </c>
      <c r="D13" s="9">
        <v>6685.2331241743696</v>
      </c>
      <c r="E13" s="10" t="s">
        <v>159</v>
      </c>
      <c r="F13" s="9">
        <v>57.2288639365918</v>
      </c>
      <c r="G13" s="10" t="s">
        <v>159</v>
      </c>
      <c r="H13" s="9">
        <v>1753.03480845443</v>
      </c>
      <c r="I13" s="10" t="s">
        <v>159</v>
      </c>
      <c r="J13" s="9">
        <v>941.88434610303796</v>
      </c>
      <c r="K13" s="10" t="s">
        <v>159</v>
      </c>
      <c r="L13" s="9">
        <v>153.38794583883799</v>
      </c>
      <c r="M13" s="10" t="s">
        <v>159</v>
      </c>
      <c r="N13" s="9">
        <v>3978.0439894319702</v>
      </c>
      <c r="O13" s="10" t="s">
        <v>159</v>
      </c>
      <c r="P13" s="9">
        <v>0</v>
      </c>
      <c r="Q13" s="10" t="s">
        <v>238</v>
      </c>
      <c r="R13" s="9">
        <v>13839.516314398899</v>
      </c>
      <c r="S13" s="10" t="s">
        <v>159</v>
      </c>
    </row>
    <row r="14" spans="1:19" x14ac:dyDescent="0.2">
      <c r="A14" s="12" t="s">
        <v>177</v>
      </c>
      <c r="B14" s="9">
        <v>274.99971153846201</v>
      </c>
      <c r="C14" s="10" t="s">
        <v>159</v>
      </c>
      <c r="D14" s="9">
        <v>6717.6783653846196</v>
      </c>
      <c r="E14" s="10" t="s">
        <v>159</v>
      </c>
      <c r="F14" s="9">
        <v>63.330993589743599</v>
      </c>
      <c r="G14" s="10" t="s">
        <v>159</v>
      </c>
      <c r="H14" s="9">
        <v>1924.59576923077</v>
      </c>
      <c r="I14" s="10" t="s">
        <v>159</v>
      </c>
      <c r="J14" s="9">
        <v>1007.90144230769</v>
      </c>
      <c r="K14" s="10" t="s">
        <v>159</v>
      </c>
      <c r="L14" s="9">
        <v>168.36846153846199</v>
      </c>
      <c r="M14" s="10" t="s">
        <v>159</v>
      </c>
      <c r="N14" s="9">
        <v>3516.4466025641</v>
      </c>
      <c r="O14" s="10" t="s">
        <v>159</v>
      </c>
      <c r="P14" s="9">
        <v>0</v>
      </c>
      <c r="Q14" s="10" t="s">
        <v>238</v>
      </c>
      <c r="R14" s="9">
        <v>13673.3213461538</v>
      </c>
      <c r="S14" s="10" t="s">
        <v>159</v>
      </c>
    </row>
    <row r="15" spans="1:19" x14ac:dyDescent="0.2">
      <c r="A15" s="12" t="s">
        <v>181</v>
      </c>
      <c r="B15" s="9">
        <v>281.929411764706</v>
      </c>
      <c r="C15" s="10" t="s">
        <v>159</v>
      </c>
      <c r="D15" s="9">
        <v>6872.7014705882302</v>
      </c>
      <c r="E15" s="10" t="s">
        <v>159</v>
      </c>
      <c r="F15" s="9">
        <v>66.176470588235304</v>
      </c>
      <c r="G15" s="10" t="s">
        <v>159</v>
      </c>
      <c r="H15" s="9">
        <v>2204.3808823529398</v>
      </c>
      <c r="I15" s="10" t="s">
        <v>159</v>
      </c>
      <c r="J15" s="9">
        <v>1064.12352941176</v>
      </c>
      <c r="K15" s="10" t="s">
        <v>159</v>
      </c>
      <c r="L15" s="9">
        <v>181.85882352941201</v>
      </c>
      <c r="M15" s="10" t="s">
        <v>159</v>
      </c>
      <c r="N15" s="9">
        <v>3369.0205882352898</v>
      </c>
      <c r="O15" s="10" t="s">
        <v>159</v>
      </c>
      <c r="P15" s="9">
        <v>0</v>
      </c>
      <c r="Q15" s="10" t="s">
        <v>238</v>
      </c>
      <c r="R15" s="9">
        <v>14040.1911764706</v>
      </c>
      <c r="S15" s="10" t="s">
        <v>159</v>
      </c>
    </row>
    <row r="16" spans="1:19" x14ac:dyDescent="0.2">
      <c r="A16" s="12" t="s">
        <v>182</v>
      </c>
      <c r="B16" s="9">
        <v>266.00103911980398</v>
      </c>
      <c r="C16" s="10" t="s">
        <v>159</v>
      </c>
      <c r="D16" s="9">
        <v>7060.0507029339897</v>
      </c>
      <c r="E16" s="10" t="s">
        <v>159</v>
      </c>
      <c r="F16" s="9">
        <v>71.677872860635702</v>
      </c>
      <c r="G16" s="10" t="s">
        <v>159</v>
      </c>
      <c r="H16" s="9">
        <v>2409.56589242054</v>
      </c>
      <c r="I16" s="10" t="s">
        <v>159</v>
      </c>
      <c r="J16" s="9">
        <v>1076.24685207824</v>
      </c>
      <c r="K16" s="10" t="s">
        <v>159</v>
      </c>
      <c r="L16" s="9">
        <v>180.57940097799499</v>
      </c>
      <c r="M16" s="10" t="s">
        <v>159</v>
      </c>
      <c r="N16" s="9">
        <v>3437.4122249388802</v>
      </c>
      <c r="O16" s="10" t="s">
        <v>159</v>
      </c>
      <c r="P16" s="9">
        <v>0</v>
      </c>
      <c r="Q16" s="10" t="s">
        <v>238</v>
      </c>
      <c r="R16" s="9">
        <v>14501.533985330099</v>
      </c>
      <c r="S16" s="10" t="s">
        <v>159</v>
      </c>
    </row>
    <row r="17" spans="1:19" x14ac:dyDescent="0.2">
      <c r="A17" s="12" t="s">
        <v>183</v>
      </c>
      <c r="B17" s="9">
        <v>267.247067535545</v>
      </c>
      <c r="C17" s="10" t="s">
        <v>159</v>
      </c>
      <c r="D17" s="9">
        <v>6993.6890995260701</v>
      </c>
      <c r="E17" s="10" t="s">
        <v>159</v>
      </c>
      <c r="F17" s="9">
        <v>79.122648400473906</v>
      </c>
      <c r="G17" s="10" t="s">
        <v>159</v>
      </c>
      <c r="H17" s="9">
        <v>2471.9006812796201</v>
      </c>
      <c r="I17" s="10" t="s">
        <v>159</v>
      </c>
      <c r="J17" s="9">
        <v>1045.5718009478701</v>
      </c>
      <c r="K17" s="10" t="s">
        <v>159</v>
      </c>
      <c r="L17" s="9">
        <v>152.25856042653999</v>
      </c>
      <c r="M17" s="10" t="s">
        <v>159</v>
      </c>
      <c r="N17" s="9">
        <v>3442.10124407583</v>
      </c>
      <c r="O17" s="10" t="s">
        <v>159</v>
      </c>
      <c r="P17" s="9">
        <v>0</v>
      </c>
      <c r="Q17" s="10" t="s">
        <v>238</v>
      </c>
      <c r="R17" s="9">
        <v>14451.891102191899</v>
      </c>
      <c r="S17" s="10" t="s">
        <v>159</v>
      </c>
    </row>
    <row r="18" spans="1:19" x14ac:dyDescent="0.2">
      <c r="A18" s="12" t="s">
        <v>184</v>
      </c>
      <c r="B18" s="9">
        <v>249.763895281933</v>
      </c>
      <c r="C18" s="10" t="s">
        <v>159</v>
      </c>
      <c r="D18" s="9">
        <v>7039.3181818181802</v>
      </c>
      <c r="E18" s="10" t="s">
        <v>159</v>
      </c>
      <c r="F18" s="9">
        <v>86.142779056386701</v>
      </c>
      <c r="G18" s="10" t="s">
        <v>159</v>
      </c>
      <c r="H18" s="9">
        <v>2267.05635788262</v>
      </c>
      <c r="I18" s="10" t="s">
        <v>159</v>
      </c>
      <c r="J18" s="9">
        <v>1071.7243958573099</v>
      </c>
      <c r="K18" s="10" t="s">
        <v>159</v>
      </c>
      <c r="L18" s="9">
        <v>151.64666283084</v>
      </c>
      <c r="M18" s="10" t="s">
        <v>159</v>
      </c>
      <c r="N18" s="9">
        <v>3438.6882048331399</v>
      </c>
      <c r="O18" s="10" t="s">
        <v>159</v>
      </c>
      <c r="P18" s="9">
        <v>0</v>
      </c>
      <c r="Q18" s="10" t="s">
        <v>238</v>
      </c>
      <c r="R18" s="9">
        <v>14304.340477560399</v>
      </c>
      <c r="S18" s="10" t="s">
        <v>159</v>
      </c>
    </row>
    <row r="19" spans="1:19" x14ac:dyDescent="0.2">
      <c r="A19" s="12" t="s">
        <v>185</v>
      </c>
      <c r="B19" s="9">
        <v>232.81748329621399</v>
      </c>
      <c r="C19" s="10" t="s">
        <v>159</v>
      </c>
      <c r="D19" s="9">
        <v>6077.3957126948799</v>
      </c>
      <c r="E19" s="10" t="s">
        <v>159</v>
      </c>
      <c r="F19" s="9">
        <v>94.292569439031197</v>
      </c>
      <c r="G19" s="10" t="s">
        <v>159</v>
      </c>
      <c r="H19" s="9">
        <v>2358.1352250016698</v>
      </c>
      <c r="I19" s="10" t="s">
        <v>159</v>
      </c>
      <c r="J19" s="9">
        <v>992.41572939866398</v>
      </c>
      <c r="K19" s="10" t="s">
        <v>159</v>
      </c>
      <c r="L19" s="9">
        <v>153.48012249443201</v>
      </c>
      <c r="M19" s="10" t="s">
        <v>159</v>
      </c>
      <c r="N19" s="9">
        <v>3417.06224944321</v>
      </c>
      <c r="O19" s="10" t="s">
        <v>159</v>
      </c>
      <c r="P19" s="9">
        <v>0</v>
      </c>
      <c r="Q19" s="10" t="s">
        <v>238</v>
      </c>
      <c r="R19" s="9">
        <v>13325.599091768099</v>
      </c>
      <c r="S19" s="10" t="s">
        <v>159</v>
      </c>
    </row>
    <row r="20" spans="1:19" x14ac:dyDescent="0.2">
      <c r="A20" s="12" t="s">
        <v>187</v>
      </c>
      <c r="B20" s="9">
        <v>222.20188984881199</v>
      </c>
      <c r="C20" s="10" t="s">
        <v>159</v>
      </c>
      <c r="D20" s="9">
        <v>6055.2584503239796</v>
      </c>
      <c r="E20" s="10" t="s">
        <v>159</v>
      </c>
      <c r="F20" s="9">
        <v>99.818143412257001</v>
      </c>
      <c r="G20" s="10" t="s">
        <v>159</v>
      </c>
      <c r="H20" s="9">
        <v>2360.9201403887701</v>
      </c>
      <c r="I20" s="10" t="s">
        <v>159</v>
      </c>
      <c r="J20" s="9">
        <v>952.50245680345597</v>
      </c>
      <c r="K20" s="10" t="s">
        <v>159</v>
      </c>
      <c r="L20" s="9">
        <v>157.314227861771</v>
      </c>
      <c r="M20" s="10" t="s">
        <v>159</v>
      </c>
      <c r="N20" s="9">
        <v>3435.2609611231101</v>
      </c>
      <c r="O20" s="10" t="s">
        <v>159</v>
      </c>
      <c r="P20" s="9">
        <v>0</v>
      </c>
      <c r="Q20" s="10" t="s">
        <v>238</v>
      </c>
      <c r="R20" s="9">
        <v>13283.2762697621</v>
      </c>
      <c r="S20" s="10" t="s">
        <v>159</v>
      </c>
    </row>
    <row r="21" spans="1:19" x14ac:dyDescent="0.2">
      <c r="A21" s="12" t="s">
        <v>188</v>
      </c>
      <c r="B21" s="9">
        <v>214.961787974684</v>
      </c>
      <c r="C21" s="10" t="s">
        <v>159</v>
      </c>
      <c r="D21" s="9">
        <v>5898.0339662447304</v>
      </c>
      <c r="E21" s="10" t="s">
        <v>159</v>
      </c>
      <c r="F21" s="9">
        <v>86.243305669831201</v>
      </c>
      <c r="G21" s="10" t="s">
        <v>159</v>
      </c>
      <c r="H21" s="9">
        <v>2200.6597310126599</v>
      </c>
      <c r="I21" s="10" t="s">
        <v>159</v>
      </c>
      <c r="J21" s="9">
        <v>904.02244198312201</v>
      </c>
      <c r="K21" s="10" t="s">
        <v>159</v>
      </c>
      <c r="L21" s="9">
        <v>148.292932489451</v>
      </c>
      <c r="M21" s="10" t="s">
        <v>159</v>
      </c>
      <c r="N21" s="9">
        <v>3219.0824585443002</v>
      </c>
      <c r="O21" s="10" t="s">
        <v>159</v>
      </c>
      <c r="P21" s="9">
        <v>0</v>
      </c>
      <c r="Q21" s="10" t="s">
        <v>238</v>
      </c>
      <c r="R21" s="9">
        <v>12671.296623918801</v>
      </c>
      <c r="S21" s="10" t="s">
        <v>159</v>
      </c>
    </row>
    <row r="22" spans="1:19" x14ac:dyDescent="0.2">
      <c r="A22" s="12" t="s">
        <v>189</v>
      </c>
      <c r="B22" s="9">
        <v>216.85545035823901</v>
      </c>
      <c r="C22" s="10" t="s">
        <v>159</v>
      </c>
      <c r="D22" s="9">
        <v>6009.4924002047101</v>
      </c>
      <c r="E22" s="10" t="s">
        <v>159</v>
      </c>
      <c r="F22" s="9">
        <v>75.225996724667297</v>
      </c>
      <c r="G22" s="10" t="s">
        <v>159</v>
      </c>
      <c r="H22" s="9">
        <v>2247.0004861821899</v>
      </c>
      <c r="I22" s="10" t="s">
        <v>159</v>
      </c>
      <c r="J22" s="9">
        <v>896.54424257932396</v>
      </c>
      <c r="K22" s="10" t="s">
        <v>159</v>
      </c>
      <c r="L22" s="9">
        <v>142.664483111566</v>
      </c>
      <c r="M22" s="10" t="s">
        <v>159</v>
      </c>
      <c r="N22" s="9">
        <v>3188.6974411463698</v>
      </c>
      <c r="O22" s="10" t="s">
        <v>159</v>
      </c>
      <c r="P22" s="9">
        <v>0</v>
      </c>
      <c r="Q22" s="10" t="s">
        <v>238</v>
      </c>
      <c r="R22" s="9">
        <v>12776.4805003071</v>
      </c>
      <c r="S22" s="10" t="s">
        <v>159</v>
      </c>
    </row>
    <row r="23" spans="1:19" x14ac:dyDescent="0.2">
      <c r="A23" s="12" t="s">
        <v>190</v>
      </c>
      <c r="B23" s="9">
        <v>213.3706</v>
      </c>
      <c r="C23" s="10" t="s">
        <v>159</v>
      </c>
      <c r="D23" s="9">
        <v>6085.8984</v>
      </c>
      <c r="E23" s="10" t="s">
        <v>159</v>
      </c>
      <c r="F23" s="9">
        <v>73.641470600000005</v>
      </c>
      <c r="G23" s="10" t="s">
        <v>159</v>
      </c>
      <c r="H23" s="9">
        <v>2289.0504000000001</v>
      </c>
      <c r="I23" s="10" t="s">
        <v>159</v>
      </c>
      <c r="J23" s="9">
        <v>872.77589999999998</v>
      </c>
      <c r="K23" s="10" t="s">
        <v>159</v>
      </c>
      <c r="L23" s="9">
        <v>135.2002</v>
      </c>
      <c r="M23" s="10" t="s">
        <v>159</v>
      </c>
      <c r="N23" s="9">
        <v>3150.7060999999999</v>
      </c>
      <c r="O23" s="10" t="s">
        <v>159</v>
      </c>
      <c r="P23" s="9">
        <v>0</v>
      </c>
      <c r="Q23" s="10" t="s">
        <v>238</v>
      </c>
      <c r="R23" s="9">
        <v>12820.643070599999</v>
      </c>
      <c r="S23" s="10" t="s">
        <v>159</v>
      </c>
    </row>
    <row r="24" spans="1:19" x14ac:dyDescent="0.2">
      <c r="A24" s="12" t="s">
        <v>191</v>
      </c>
      <c r="B24" s="9">
        <v>203.477150537634</v>
      </c>
      <c r="C24" s="10" t="s">
        <v>159</v>
      </c>
      <c r="D24" s="9">
        <v>6030.60193059629</v>
      </c>
      <c r="E24" s="10" t="s">
        <v>159</v>
      </c>
      <c r="F24" s="9">
        <v>70.219085410557199</v>
      </c>
      <c r="G24" s="10" t="s">
        <v>159</v>
      </c>
      <c r="H24" s="9">
        <v>2302.62211632454</v>
      </c>
      <c r="I24" s="10" t="s">
        <v>159</v>
      </c>
      <c r="J24" s="9">
        <v>839.14066471163198</v>
      </c>
      <c r="K24" s="10" t="s">
        <v>159</v>
      </c>
      <c r="L24" s="9">
        <v>130.17690615835801</v>
      </c>
      <c r="M24" s="10" t="s">
        <v>159</v>
      </c>
      <c r="N24" s="9">
        <v>2860.5334799609</v>
      </c>
      <c r="O24" s="10" t="s">
        <v>159</v>
      </c>
      <c r="P24" s="9">
        <v>0</v>
      </c>
      <c r="Q24" s="10" t="s">
        <v>238</v>
      </c>
      <c r="R24" s="9">
        <v>12436.7713336999</v>
      </c>
      <c r="S24" s="10" t="s">
        <v>159</v>
      </c>
    </row>
    <row r="25" spans="1:19" x14ac:dyDescent="0.2">
      <c r="A25" s="12" t="s">
        <v>192</v>
      </c>
      <c r="B25" s="9">
        <v>190.929666666667</v>
      </c>
      <c r="C25" s="10" t="s">
        <v>159</v>
      </c>
      <c r="D25" s="9">
        <v>6046.0285238095203</v>
      </c>
      <c r="E25" s="10" t="s">
        <v>159</v>
      </c>
      <c r="F25" s="9">
        <v>77.033233880952395</v>
      </c>
      <c r="G25" s="10" t="s">
        <v>159</v>
      </c>
      <c r="H25" s="9">
        <v>2309.3841666666699</v>
      </c>
      <c r="I25" s="10" t="s">
        <v>159</v>
      </c>
      <c r="J25" s="9">
        <v>818.03164285714297</v>
      </c>
      <c r="K25" s="10" t="s">
        <v>159</v>
      </c>
      <c r="L25" s="9">
        <v>124.269119047619</v>
      </c>
      <c r="M25" s="10" t="s">
        <v>159</v>
      </c>
      <c r="N25" s="9">
        <v>2802.4794095488101</v>
      </c>
      <c r="O25" s="10" t="s">
        <v>159</v>
      </c>
      <c r="P25" s="9">
        <v>0</v>
      </c>
      <c r="Q25" s="10" t="s">
        <v>238</v>
      </c>
      <c r="R25" s="9">
        <v>12368.1557624774</v>
      </c>
      <c r="S25" s="10" t="s">
        <v>159</v>
      </c>
    </row>
    <row r="26" spans="1:19" x14ac:dyDescent="0.2">
      <c r="A26" s="12" t="s">
        <v>193</v>
      </c>
      <c r="B26" s="9">
        <v>184.23075842696599</v>
      </c>
      <c r="C26" s="10" t="s">
        <v>159</v>
      </c>
      <c r="D26" s="9">
        <v>6319.79580992509</v>
      </c>
      <c r="E26" s="10" t="s">
        <v>159</v>
      </c>
      <c r="F26" s="9">
        <v>90.907879681647898</v>
      </c>
      <c r="G26" s="10" t="s">
        <v>159</v>
      </c>
      <c r="H26" s="9">
        <v>2401.5316713483098</v>
      </c>
      <c r="I26" s="10" t="s">
        <v>159</v>
      </c>
      <c r="J26" s="9">
        <v>798.63473782771496</v>
      </c>
      <c r="K26" s="10" t="s">
        <v>159</v>
      </c>
      <c r="L26" s="9">
        <v>125.26710205992499</v>
      </c>
      <c r="M26" s="10" t="s">
        <v>159</v>
      </c>
      <c r="N26" s="9">
        <v>2829.6002340824002</v>
      </c>
      <c r="O26" s="10" t="s">
        <v>159</v>
      </c>
      <c r="P26" s="9">
        <v>0</v>
      </c>
      <c r="Q26" s="10" t="s">
        <v>238</v>
      </c>
      <c r="R26" s="9">
        <v>12749.968193352101</v>
      </c>
      <c r="S26" s="10" t="s">
        <v>159</v>
      </c>
    </row>
    <row r="27" spans="1:19" x14ac:dyDescent="0.2">
      <c r="A27" s="12" t="s">
        <v>195</v>
      </c>
      <c r="B27" s="9">
        <v>182.80634810711001</v>
      </c>
      <c r="C27" s="10" t="s">
        <v>159</v>
      </c>
      <c r="D27" s="9">
        <v>6621.0425438596503</v>
      </c>
      <c r="E27" s="10" t="s">
        <v>159</v>
      </c>
      <c r="F27" s="9">
        <v>94.471952908587298</v>
      </c>
      <c r="G27" s="10" t="s">
        <v>159</v>
      </c>
      <c r="H27" s="9">
        <v>2459.0493305632499</v>
      </c>
      <c r="I27" s="10" t="s">
        <v>159</v>
      </c>
      <c r="J27" s="9">
        <v>779.64776084949199</v>
      </c>
      <c r="K27" s="10" t="s">
        <v>159</v>
      </c>
      <c r="L27" s="9">
        <v>123.948938134811</v>
      </c>
      <c r="M27" s="10" t="s">
        <v>159</v>
      </c>
      <c r="N27" s="9">
        <v>2838.9898661126499</v>
      </c>
      <c r="O27" s="10" t="s">
        <v>159</v>
      </c>
      <c r="P27" s="9">
        <v>0</v>
      </c>
      <c r="Q27" s="10" t="s">
        <v>238</v>
      </c>
      <c r="R27" s="9">
        <v>13099.956740535499</v>
      </c>
      <c r="S27" s="10" t="s">
        <v>159</v>
      </c>
    </row>
    <row r="28" spans="1:19" x14ac:dyDescent="0.2">
      <c r="A28" s="12" t="s">
        <v>196</v>
      </c>
      <c r="B28" s="9">
        <v>179.93280399273999</v>
      </c>
      <c r="C28" s="10" t="s">
        <v>159</v>
      </c>
      <c r="D28" s="9">
        <v>6598.3607078039904</v>
      </c>
      <c r="E28" s="10" t="s">
        <v>159</v>
      </c>
      <c r="F28" s="9">
        <v>98.7857718012704</v>
      </c>
      <c r="G28" s="10" t="s">
        <v>159</v>
      </c>
      <c r="H28" s="9">
        <v>2437.7273929548501</v>
      </c>
      <c r="I28" s="10" t="s">
        <v>159</v>
      </c>
      <c r="J28" s="9">
        <v>725.33858892922001</v>
      </c>
      <c r="K28" s="10" t="s">
        <v>159</v>
      </c>
      <c r="L28" s="9">
        <v>117.63637250453699</v>
      </c>
      <c r="M28" s="10" t="s">
        <v>159</v>
      </c>
      <c r="N28" s="9">
        <v>2782.39366686729</v>
      </c>
      <c r="O28" s="10" t="s">
        <v>159</v>
      </c>
      <c r="P28" s="9">
        <v>0</v>
      </c>
      <c r="Q28" s="10" t="s">
        <v>238</v>
      </c>
      <c r="R28" s="9">
        <v>12940.175304853899</v>
      </c>
      <c r="S28" s="10" t="s">
        <v>159</v>
      </c>
    </row>
    <row r="29" spans="1:19" x14ac:dyDescent="0.2">
      <c r="A29" s="12" t="s">
        <v>198</v>
      </c>
      <c r="B29" s="9">
        <v>175.87333036509401</v>
      </c>
      <c r="C29" s="10" t="s">
        <v>159</v>
      </c>
      <c r="D29" s="9">
        <v>6682.50959483526</v>
      </c>
      <c r="E29" s="10" t="s">
        <v>179</v>
      </c>
      <c r="F29" s="9">
        <v>108.184750667854</v>
      </c>
      <c r="G29" s="10" t="s">
        <v>159</v>
      </c>
      <c r="H29" s="9">
        <v>2488.6772039180801</v>
      </c>
      <c r="I29" s="10" t="s">
        <v>159</v>
      </c>
      <c r="J29" s="9">
        <v>713.84336598397101</v>
      </c>
      <c r="K29" s="10" t="s">
        <v>159</v>
      </c>
      <c r="L29" s="9">
        <v>110.998329496883</v>
      </c>
      <c r="M29" s="10" t="s">
        <v>159</v>
      </c>
      <c r="N29" s="9">
        <v>2820.0879155298298</v>
      </c>
      <c r="O29" s="10" t="s">
        <v>159</v>
      </c>
      <c r="P29" s="9">
        <v>0</v>
      </c>
      <c r="Q29" s="10" t="s">
        <v>238</v>
      </c>
      <c r="R29" s="9">
        <v>13100.174490797001</v>
      </c>
      <c r="S29" s="10" t="s">
        <v>159</v>
      </c>
    </row>
    <row r="30" spans="1:19" x14ac:dyDescent="0.2">
      <c r="A30" s="12" t="s">
        <v>199</v>
      </c>
      <c r="B30" s="9">
        <v>171.949561787905</v>
      </c>
      <c r="C30" s="10" t="s">
        <v>159</v>
      </c>
      <c r="D30" s="9">
        <v>6726.0289176161295</v>
      </c>
      <c r="E30" s="10" t="s">
        <v>159</v>
      </c>
      <c r="F30" s="9">
        <v>110.01954425942201</v>
      </c>
      <c r="G30" s="10" t="s">
        <v>159</v>
      </c>
      <c r="H30" s="9">
        <v>2499.5078147559002</v>
      </c>
      <c r="I30" s="10" t="s">
        <v>159</v>
      </c>
      <c r="J30" s="9">
        <v>701.96106485538996</v>
      </c>
      <c r="K30" s="10" t="s">
        <v>159</v>
      </c>
      <c r="L30" s="9">
        <v>107.61080661700301</v>
      </c>
      <c r="M30" s="10" t="s">
        <v>159</v>
      </c>
      <c r="N30" s="9">
        <v>2779.12439591258</v>
      </c>
      <c r="O30" s="10" t="s">
        <v>159</v>
      </c>
      <c r="P30" s="9">
        <v>0</v>
      </c>
      <c r="Q30" s="10" t="s">
        <v>238</v>
      </c>
      <c r="R30" s="9">
        <v>13096.202105804299</v>
      </c>
      <c r="S30" s="10" t="s">
        <v>159</v>
      </c>
    </row>
    <row r="31" spans="1:19" x14ac:dyDescent="0.2">
      <c r="A31" s="12" t="s">
        <v>200</v>
      </c>
      <c r="B31" s="9">
        <v>128.087186689715</v>
      </c>
      <c r="C31" s="10" t="s">
        <v>159</v>
      </c>
      <c r="D31" s="9">
        <v>5647.1251512532399</v>
      </c>
      <c r="E31" s="10" t="s">
        <v>159</v>
      </c>
      <c r="F31" s="9">
        <v>92.174027657735493</v>
      </c>
      <c r="G31" s="10" t="s">
        <v>159</v>
      </c>
      <c r="H31" s="9">
        <v>1870.16384193971</v>
      </c>
      <c r="I31" s="10" t="s">
        <v>159</v>
      </c>
      <c r="J31" s="9">
        <v>519.44749351771804</v>
      </c>
      <c r="K31" s="10" t="s">
        <v>159</v>
      </c>
      <c r="L31" s="9">
        <v>80.722023703543599</v>
      </c>
      <c r="M31" s="10" t="s">
        <v>159</v>
      </c>
      <c r="N31" s="9">
        <v>2019.1426785358699</v>
      </c>
      <c r="O31" s="10" t="s">
        <v>159</v>
      </c>
      <c r="P31" s="9">
        <v>0</v>
      </c>
      <c r="Q31" s="10" t="s">
        <v>238</v>
      </c>
      <c r="R31" s="9">
        <v>10356.8624032975</v>
      </c>
      <c r="S31" s="10" t="s">
        <v>159</v>
      </c>
    </row>
    <row r="32" spans="1:19" x14ac:dyDescent="0.2">
      <c r="A32" s="15" t="s">
        <v>201</v>
      </c>
      <c r="B32" s="13">
        <v>156.16300000000001</v>
      </c>
      <c r="C32" s="14" t="s">
        <v>159</v>
      </c>
      <c r="D32" s="13">
        <v>6542.4139999999998</v>
      </c>
      <c r="E32" s="14" t="s">
        <v>159</v>
      </c>
      <c r="F32" s="13">
        <v>147.51300000000001</v>
      </c>
      <c r="G32" s="14" t="s">
        <v>159</v>
      </c>
      <c r="H32" s="13">
        <v>2883.6304046199998</v>
      </c>
      <c r="I32" s="14" t="s">
        <v>159</v>
      </c>
      <c r="J32" s="13">
        <v>769.87699999999995</v>
      </c>
      <c r="K32" s="14" t="s">
        <v>159</v>
      </c>
      <c r="L32" s="13">
        <v>117.286007</v>
      </c>
      <c r="M32" s="14" t="s">
        <v>159</v>
      </c>
      <c r="N32" s="13">
        <v>1565.2361095199999</v>
      </c>
      <c r="O32" s="14" t="s">
        <v>159</v>
      </c>
      <c r="P32" s="13">
        <v>0</v>
      </c>
      <c r="Q32" s="14" t="s">
        <v>238</v>
      </c>
      <c r="R32" s="13">
        <v>12182.119521140001</v>
      </c>
      <c r="S32" s="14" t="s">
        <v>159</v>
      </c>
    </row>
    <row r="34" spans="1:2" x14ac:dyDescent="0.2">
      <c r="A34" s="16" t="s">
        <v>202</v>
      </c>
      <c r="B34" s="16" t="s">
        <v>215</v>
      </c>
    </row>
    <row r="36" spans="1:2" x14ac:dyDescent="0.2">
      <c r="B36" s="16" t="s">
        <v>239</v>
      </c>
    </row>
    <row r="37" spans="1:2" x14ac:dyDescent="0.2">
      <c r="B37" s="16" t="s">
        <v>240</v>
      </c>
    </row>
    <row r="39" spans="1:2" x14ac:dyDescent="0.2">
      <c r="B39" s="16" t="s">
        <v>241</v>
      </c>
    </row>
    <row r="42" spans="1:2" x14ac:dyDescent="0.2">
      <c r="A42" s="17" t="str">
        <f>HYPERLINK("#'GAMING_MACHINES 5'!A2", "&lt;&lt;&lt; Previous table")</f>
        <v>&lt;&lt;&lt; Previous table</v>
      </c>
    </row>
    <row r="43" spans="1:2" x14ac:dyDescent="0.2">
      <c r="A43" s="17" t="str">
        <f>HYPERLINK("#'GAMING_MACHINES 7'!A2", "&gt;&gt;&gt; Next table")</f>
        <v>&gt;&gt;&gt; Next table</v>
      </c>
    </row>
  </sheetData>
  <mergeCells count="12">
    <mergeCell ref="A2:S2"/>
    <mergeCell ref="A3:S3"/>
    <mergeCell ref="A6:S6"/>
    <mergeCell ref="B5:C5"/>
    <mergeCell ref="D5:E5"/>
    <mergeCell ref="F5:G5"/>
    <mergeCell ref="H5:I5"/>
    <mergeCell ref="J5:K5"/>
    <mergeCell ref="L5:M5"/>
    <mergeCell ref="N5:O5"/>
    <mergeCell ref="P5:Q5"/>
    <mergeCell ref="R5:S5"/>
  </mergeCells>
  <pageMargins left="0.7" right="0.7" top="0.75" bottom="0.75" header="0.3" footer="0.3"/>
  <pageSetup paperSize="9" orientation="portrait" horizontalDpi="300" verticalDpi="30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S43"/>
  <sheetViews>
    <sheetView workbookViewId="0"/>
  </sheetViews>
  <sheetFormatPr defaultColWidth="11.42578125" defaultRowHeight="12.75" x14ac:dyDescent="0.2"/>
  <cols>
    <col min="1" max="2" width="12.7109375" customWidth="1"/>
    <col min="3" max="3" width="4.42578125" customWidth="1"/>
    <col min="4" max="4" width="12.7109375" customWidth="1"/>
    <col min="5" max="5" width="4.42578125" customWidth="1"/>
    <col min="6" max="6" width="12.7109375" customWidth="1"/>
    <col min="7" max="7" width="4.42578125" customWidth="1"/>
    <col min="8" max="8" width="12.7109375" customWidth="1"/>
    <col min="9" max="9" width="4.42578125" customWidth="1"/>
    <col min="10" max="10" width="12.7109375" customWidth="1"/>
    <col min="11" max="11" width="4.42578125" customWidth="1"/>
    <col min="12" max="12" width="12.7109375" customWidth="1"/>
    <col min="13" max="13" width="4.42578125" customWidth="1"/>
    <col min="14" max="14" width="12.7109375" customWidth="1"/>
    <col min="15" max="15" width="4.42578125" customWidth="1"/>
    <col min="16" max="16" width="12.7109375" customWidth="1"/>
    <col min="17" max="17" width="4.42578125" customWidth="1"/>
    <col min="18" max="18" width="12.7109375" customWidth="1"/>
    <col min="19" max="19" width="4.42578125" customWidth="1"/>
  </cols>
  <sheetData>
    <row r="1" spans="1:19" x14ac:dyDescent="0.2">
      <c r="A1" s="8" t="str">
        <f>HYPERLINK("#'INDEX'!B27", "Link to index")</f>
        <v>Link to index</v>
      </c>
    </row>
    <row r="2" spans="1:19" ht="15.75" customHeight="1" x14ac:dyDescent="0.2">
      <c r="A2" s="25" t="s">
        <v>247</v>
      </c>
      <c r="B2" s="24"/>
      <c r="C2" s="24"/>
      <c r="D2" s="24"/>
      <c r="E2" s="24"/>
      <c r="F2" s="24"/>
      <c r="G2" s="24"/>
      <c r="H2" s="24"/>
      <c r="I2" s="24"/>
      <c r="J2" s="24"/>
      <c r="K2" s="24"/>
      <c r="L2" s="24"/>
      <c r="M2" s="24"/>
      <c r="N2" s="24"/>
      <c r="O2" s="24"/>
      <c r="P2" s="24"/>
      <c r="Q2" s="24"/>
      <c r="R2" s="24"/>
      <c r="S2" s="24"/>
    </row>
    <row r="3" spans="1:19" ht="15.75" customHeight="1" x14ac:dyDescent="0.2">
      <c r="A3" s="25" t="s">
        <v>45</v>
      </c>
      <c r="B3" s="24"/>
      <c r="C3" s="24"/>
      <c r="D3" s="24"/>
      <c r="E3" s="24"/>
      <c r="F3" s="24"/>
      <c r="G3" s="24"/>
      <c r="H3" s="24"/>
      <c r="I3" s="24"/>
      <c r="J3" s="24"/>
      <c r="K3" s="24"/>
      <c r="L3" s="24"/>
      <c r="M3" s="24"/>
      <c r="N3" s="24"/>
      <c r="O3" s="24"/>
      <c r="P3" s="24"/>
      <c r="Q3" s="24"/>
      <c r="R3" s="24"/>
      <c r="S3" s="24"/>
    </row>
    <row r="4" spans="1:19" ht="15.75" customHeight="1" x14ac:dyDescent="0.2"/>
    <row r="5" spans="1:19" ht="55.5" customHeight="1" x14ac:dyDescent="0.2">
      <c r="A5" s="11" t="s">
        <v>159</v>
      </c>
      <c r="B5" s="27" t="s">
        <v>160</v>
      </c>
      <c r="C5" s="27" t="s">
        <v>159</v>
      </c>
      <c r="D5" s="27" t="s">
        <v>161</v>
      </c>
      <c r="E5" s="27" t="s">
        <v>159</v>
      </c>
      <c r="F5" s="27" t="s">
        <v>162</v>
      </c>
      <c r="G5" s="27" t="s">
        <v>159</v>
      </c>
      <c r="H5" s="27" t="s">
        <v>163</v>
      </c>
      <c r="I5" s="27" t="s">
        <v>159</v>
      </c>
      <c r="J5" s="27" t="s">
        <v>164</v>
      </c>
      <c r="K5" s="27" t="s">
        <v>159</v>
      </c>
      <c r="L5" s="27" t="s">
        <v>165</v>
      </c>
      <c r="M5" s="27" t="s">
        <v>159</v>
      </c>
      <c r="N5" s="27" t="s">
        <v>166</v>
      </c>
      <c r="O5" s="27" t="s">
        <v>159</v>
      </c>
      <c r="P5" s="27" t="s">
        <v>167</v>
      </c>
      <c r="Q5" s="27" t="s">
        <v>159</v>
      </c>
      <c r="R5" s="27" t="s">
        <v>168</v>
      </c>
      <c r="S5" s="27" t="s">
        <v>159</v>
      </c>
    </row>
    <row r="6" spans="1:19" x14ac:dyDescent="0.2">
      <c r="A6" s="26" t="s">
        <v>212</v>
      </c>
      <c r="B6" s="26"/>
      <c r="C6" s="26"/>
      <c r="D6" s="26"/>
      <c r="E6" s="26"/>
      <c r="F6" s="26"/>
      <c r="G6" s="26"/>
      <c r="H6" s="26"/>
      <c r="I6" s="26"/>
      <c r="J6" s="26"/>
      <c r="K6" s="26"/>
      <c r="L6" s="26"/>
      <c r="M6" s="26"/>
      <c r="N6" s="26"/>
      <c r="O6" s="26"/>
      <c r="P6" s="26"/>
      <c r="Q6" s="26"/>
      <c r="R6" s="26"/>
      <c r="S6" s="26"/>
    </row>
    <row r="7" spans="1:19" x14ac:dyDescent="0.2">
      <c r="A7" s="12" t="s">
        <v>170</v>
      </c>
      <c r="B7" s="18">
        <v>521.34063837810299</v>
      </c>
      <c r="C7" s="10" t="s">
        <v>159</v>
      </c>
      <c r="D7" s="18">
        <v>522.75501634730301</v>
      </c>
      <c r="E7" s="10" t="s">
        <v>159</v>
      </c>
      <c r="F7" s="18">
        <v>51.308334605771797</v>
      </c>
      <c r="G7" s="10" t="s">
        <v>159</v>
      </c>
      <c r="H7" s="18">
        <v>187.33154759578201</v>
      </c>
      <c r="I7" s="10" t="s">
        <v>159</v>
      </c>
      <c r="J7" s="18">
        <v>287.54084834859202</v>
      </c>
      <c r="K7" s="10" t="s">
        <v>159</v>
      </c>
      <c r="L7" s="18">
        <v>0</v>
      </c>
      <c r="M7" s="10" t="s">
        <v>159</v>
      </c>
      <c r="N7" s="18">
        <v>367.78885772770798</v>
      </c>
      <c r="O7" s="10" t="s">
        <v>159</v>
      </c>
      <c r="P7" s="18">
        <v>0</v>
      </c>
      <c r="Q7" s="10" t="s">
        <v>238</v>
      </c>
      <c r="R7" s="18">
        <v>336.764610270812</v>
      </c>
      <c r="S7" s="10" t="s">
        <v>159</v>
      </c>
    </row>
    <row r="8" spans="1:19" x14ac:dyDescent="0.2">
      <c r="A8" s="12" t="s">
        <v>171</v>
      </c>
      <c r="B8" s="18">
        <v>521.22133924775198</v>
      </c>
      <c r="C8" s="10" t="s">
        <v>159</v>
      </c>
      <c r="D8" s="18">
        <v>534.61193281327303</v>
      </c>
      <c r="E8" s="10" t="s">
        <v>159</v>
      </c>
      <c r="F8" s="18">
        <v>119.76285816674699</v>
      </c>
      <c r="G8" s="10" t="s">
        <v>159</v>
      </c>
      <c r="H8" s="18">
        <v>211.52110919561301</v>
      </c>
      <c r="I8" s="10" t="s">
        <v>159</v>
      </c>
      <c r="J8" s="18">
        <v>326.43227194638803</v>
      </c>
      <c r="K8" s="10" t="s">
        <v>159</v>
      </c>
      <c r="L8" s="18">
        <v>15.870968481638201</v>
      </c>
      <c r="M8" s="10" t="s">
        <v>159</v>
      </c>
      <c r="N8" s="18">
        <v>425.16299579026997</v>
      </c>
      <c r="O8" s="10" t="s">
        <v>159</v>
      </c>
      <c r="P8" s="18">
        <v>0</v>
      </c>
      <c r="Q8" s="10" t="s">
        <v>238</v>
      </c>
      <c r="R8" s="18">
        <v>363.36615773518099</v>
      </c>
      <c r="S8" s="10" t="s">
        <v>159</v>
      </c>
    </row>
    <row r="9" spans="1:19" x14ac:dyDescent="0.2">
      <c r="A9" s="12" t="s">
        <v>172</v>
      </c>
      <c r="B9" s="18">
        <v>552.97637425476501</v>
      </c>
      <c r="C9" s="10" t="s">
        <v>159</v>
      </c>
      <c r="D9" s="18">
        <v>635.45971795012701</v>
      </c>
      <c r="E9" s="10" t="s">
        <v>159</v>
      </c>
      <c r="F9" s="18">
        <v>149.881498587099</v>
      </c>
      <c r="G9" s="10" t="s">
        <v>159</v>
      </c>
      <c r="H9" s="18">
        <v>241.29775440588401</v>
      </c>
      <c r="I9" s="10" t="s">
        <v>159</v>
      </c>
      <c r="J9" s="18">
        <v>351.24372618531601</v>
      </c>
      <c r="K9" s="10" t="s">
        <v>159</v>
      </c>
      <c r="L9" s="18">
        <v>67.710583462320898</v>
      </c>
      <c r="M9" s="10" t="s">
        <v>159</v>
      </c>
      <c r="N9" s="18">
        <v>494.71766627653898</v>
      </c>
      <c r="O9" s="10" t="s">
        <v>159</v>
      </c>
      <c r="P9" s="18">
        <v>0</v>
      </c>
      <c r="Q9" s="10" t="s">
        <v>238</v>
      </c>
      <c r="R9" s="18">
        <v>424.22722877411798</v>
      </c>
      <c r="S9" s="10" t="s">
        <v>159</v>
      </c>
    </row>
    <row r="10" spans="1:19" x14ac:dyDescent="0.2">
      <c r="A10" s="12" t="s">
        <v>173</v>
      </c>
      <c r="B10" s="18">
        <v>633.45189603492804</v>
      </c>
      <c r="C10" s="10" t="s">
        <v>159</v>
      </c>
      <c r="D10" s="18">
        <v>732.47321579623497</v>
      </c>
      <c r="E10" s="10" t="s">
        <v>159</v>
      </c>
      <c r="F10" s="18">
        <v>180.89498233636499</v>
      </c>
      <c r="G10" s="10" t="s">
        <v>159</v>
      </c>
      <c r="H10" s="18">
        <v>298.53421200075098</v>
      </c>
      <c r="I10" s="10" t="s">
        <v>159</v>
      </c>
      <c r="J10" s="18">
        <v>391.028714318097</v>
      </c>
      <c r="K10" s="10" t="s">
        <v>159</v>
      </c>
      <c r="L10" s="18">
        <v>112.222165098624</v>
      </c>
      <c r="M10" s="10" t="s">
        <v>159</v>
      </c>
      <c r="N10" s="18">
        <v>558.69470405741504</v>
      </c>
      <c r="O10" s="10" t="s">
        <v>159</v>
      </c>
      <c r="P10" s="18">
        <v>0</v>
      </c>
      <c r="Q10" s="10" t="s">
        <v>238</v>
      </c>
      <c r="R10" s="18">
        <v>489.22461177113502</v>
      </c>
      <c r="S10" s="10" t="s">
        <v>159</v>
      </c>
    </row>
    <row r="11" spans="1:19" x14ac:dyDescent="0.2">
      <c r="A11" s="12" t="s">
        <v>174</v>
      </c>
      <c r="B11" s="18">
        <v>666.04946267154503</v>
      </c>
      <c r="C11" s="10" t="s">
        <v>159</v>
      </c>
      <c r="D11" s="18">
        <v>804.83268755144002</v>
      </c>
      <c r="E11" s="10" t="s">
        <v>159</v>
      </c>
      <c r="F11" s="18">
        <v>193.137258478116</v>
      </c>
      <c r="G11" s="10" t="s">
        <v>159</v>
      </c>
      <c r="H11" s="18">
        <v>337.56047631002298</v>
      </c>
      <c r="I11" s="10" t="s">
        <v>159</v>
      </c>
      <c r="J11" s="18">
        <v>426.47609870991897</v>
      </c>
      <c r="K11" s="10" t="s">
        <v>159</v>
      </c>
      <c r="L11" s="18">
        <v>173.01823192465801</v>
      </c>
      <c r="M11" s="10" t="s">
        <v>159</v>
      </c>
      <c r="N11" s="18">
        <v>612.85451157014995</v>
      </c>
      <c r="O11" s="10" t="s">
        <v>159</v>
      </c>
      <c r="P11" s="18">
        <v>0</v>
      </c>
      <c r="Q11" s="10" t="s">
        <v>238</v>
      </c>
      <c r="R11" s="18">
        <v>539.22320217860999</v>
      </c>
      <c r="S11" s="10" t="s">
        <v>159</v>
      </c>
    </row>
    <row r="12" spans="1:19" x14ac:dyDescent="0.2">
      <c r="A12" s="12" t="s">
        <v>175</v>
      </c>
      <c r="B12" s="18">
        <v>700.18234567978595</v>
      </c>
      <c r="C12" s="10" t="s">
        <v>159</v>
      </c>
      <c r="D12" s="18">
        <v>842.12067024373903</v>
      </c>
      <c r="E12" s="10" t="s">
        <v>159</v>
      </c>
      <c r="F12" s="18">
        <v>200.73720293160099</v>
      </c>
      <c r="G12" s="10" t="s">
        <v>159</v>
      </c>
      <c r="H12" s="18">
        <v>385.45152376893998</v>
      </c>
      <c r="I12" s="10" t="s">
        <v>159</v>
      </c>
      <c r="J12" s="18">
        <v>473.62267941061799</v>
      </c>
      <c r="K12" s="10" t="s">
        <v>159</v>
      </c>
      <c r="L12" s="18">
        <v>229.653512092624</v>
      </c>
      <c r="M12" s="10" t="s">
        <v>159</v>
      </c>
      <c r="N12" s="18">
        <v>658.80119523238</v>
      </c>
      <c r="O12" s="10" t="s">
        <v>159</v>
      </c>
      <c r="P12" s="18">
        <v>0</v>
      </c>
      <c r="Q12" s="10" t="s">
        <v>238</v>
      </c>
      <c r="R12" s="18">
        <v>577.69860724705904</v>
      </c>
      <c r="S12" s="10" t="s">
        <v>159</v>
      </c>
    </row>
    <row r="13" spans="1:19" x14ac:dyDescent="0.2">
      <c r="A13" s="12" t="s">
        <v>176</v>
      </c>
      <c r="B13" s="18">
        <v>716.55515131096399</v>
      </c>
      <c r="C13" s="10" t="s">
        <v>159</v>
      </c>
      <c r="D13" s="18">
        <v>869.28731307887801</v>
      </c>
      <c r="E13" s="10" t="s">
        <v>159</v>
      </c>
      <c r="F13" s="18">
        <v>261.545009576506</v>
      </c>
      <c r="G13" s="10" t="s">
        <v>159</v>
      </c>
      <c r="H13" s="18">
        <v>419.64050835340998</v>
      </c>
      <c r="I13" s="10" t="s">
        <v>159</v>
      </c>
      <c r="J13" s="18">
        <v>524.82164000384</v>
      </c>
      <c r="K13" s="10" t="s">
        <v>159</v>
      </c>
      <c r="L13" s="18">
        <v>278.91348463338301</v>
      </c>
      <c r="M13" s="10" t="s">
        <v>159</v>
      </c>
      <c r="N13" s="18">
        <v>703.48682010082302</v>
      </c>
      <c r="O13" s="10" t="s">
        <v>159</v>
      </c>
      <c r="P13" s="18">
        <v>0</v>
      </c>
      <c r="Q13" s="10" t="s">
        <v>238</v>
      </c>
      <c r="R13" s="18">
        <v>610.02755775396395</v>
      </c>
      <c r="S13" s="10" t="s">
        <v>159</v>
      </c>
    </row>
    <row r="14" spans="1:19" x14ac:dyDescent="0.2">
      <c r="A14" s="12" t="s">
        <v>177</v>
      </c>
      <c r="B14" s="18">
        <v>739.229116766316</v>
      </c>
      <c r="C14" s="10" t="s">
        <v>159</v>
      </c>
      <c r="D14" s="18">
        <v>891.29956615204503</v>
      </c>
      <c r="E14" s="10" t="s">
        <v>159</v>
      </c>
      <c r="F14" s="18">
        <v>297.25869517567099</v>
      </c>
      <c r="G14" s="10" t="s">
        <v>159</v>
      </c>
      <c r="H14" s="18">
        <v>462.13571794038398</v>
      </c>
      <c r="I14" s="10" t="s">
        <v>159</v>
      </c>
      <c r="J14" s="18">
        <v>573.657906717733</v>
      </c>
      <c r="K14" s="10" t="s">
        <v>159</v>
      </c>
      <c r="L14" s="18">
        <v>312.28747614563798</v>
      </c>
      <c r="M14" s="10" t="s">
        <v>159</v>
      </c>
      <c r="N14" s="18">
        <v>631.82764906734405</v>
      </c>
      <c r="O14" s="10" t="s">
        <v>159</v>
      </c>
      <c r="P14" s="18">
        <v>0</v>
      </c>
      <c r="Q14" s="10" t="s">
        <v>238</v>
      </c>
      <c r="R14" s="18">
        <v>612.03189555384097</v>
      </c>
      <c r="S14" s="10" t="s">
        <v>159</v>
      </c>
    </row>
    <row r="15" spans="1:19" x14ac:dyDescent="0.2">
      <c r="A15" s="12" t="s">
        <v>181</v>
      </c>
      <c r="B15" s="18">
        <v>766.99679737869099</v>
      </c>
      <c r="C15" s="10" t="s">
        <v>159</v>
      </c>
      <c r="D15" s="18">
        <v>926.60821035311005</v>
      </c>
      <c r="E15" s="10" t="s">
        <v>159</v>
      </c>
      <c r="F15" s="18">
        <v>316.95721077654503</v>
      </c>
      <c r="G15" s="10" t="s">
        <v>159</v>
      </c>
      <c r="H15" s="18">
        <v>527.74214558881101</v>
      </c>
      <c r="I15" s="10" t="s">
        <v>159</v>
      </c>
      <c r="J15" s="18">
        <v>615.05142187355898</v>
      </c>
      <c r="K15" s="10" t="s">
        <v>159</v>
      </c>
      <c r="L15" s="18">
        <v>340.68766211136301</v>
      </c>
      <c r="M15" s="10" t="s">
        <v>159</v>
      </c>
      <c r="N15" s="18">
        <v>611.48359776779398</v>
      </c>
      <c r="O15" s="10" t="s">
        <v>159</v>
      </c>
      <c r="P15" s="18">
        <v>0</v>
      </c>
      <c r="Q15" s="10" t="s">
        <v>238</v>
      </c>
      <c r="R15" s="18">
        <v>634.67210815869498</v>
      </c>
      <c r="S15" s="10" t="s">
        <v>159</v>
      </c>
    </row>
    <row r="16" spans="1:19" x14ac:dyDescent="0.2">
      <c r="A16" s="12" t="s">
        <v>182</v>
      </c>
      <c r="B16" s="18">
        <v>732.61936882583598</v>
      </c>
      <c r="C16" s="10" t="s">
        <v>159</v>
      </c>
      <c r="D16" s="18">
        <v>966.95624220311095</v>
      </c>
      <c r="E16" s="10" t="s">
        <v>159</v>
      </c>
      <c r="F16" s="18">
        <v>346.527777777778</v>
      </c>
      <c r="G16" s="10" t="s">
        <v>159</v>
      </c>
      <c r="H16" s="18">
        <v>575.75719092403995</v>
      </c>
      <c r="I16" s="10" t="s">
        <v>159</v>
      </c>
      <c r="J16" s="18">
        <v>631.121735786724</v>
      </c>
      <c r="K16" s="10" t="s">
        <v>159</v>
      </c>
      <c r="L16" s="18">
        <v>342.30059194798298</v>
      </c>
      <c r="M16" s="10" t="s">
        <v>159</v>
      </c>
      <c r="N16" s="18">
        <v>629.63413177402401</v>
      </c>
      <c r="O16" s="10" t="s">
        <v>159</v>
      </c>
      <c r="P16" s="18">
        <v>0</v>
      </c>
      <c r="Q16" s="10" t="s">
        <v>238</v>
      </c>
      <c r="R16" s="18">
        <v>661.68863346463797</v>
      </c>
      <c r="S16" s="10" t="s">
        <v>159</v>
      </c>
    </row>
    <row r="17" spans="1:19" x14ac:dyDescent="0.2">
      <c r="A17" s="12" t="s">
        <v>183</v>
      </c>
      <c r="B17" s="18">
        <v>748.67688755591803</v>
      </c>
      <c r="C17" s="10" t="s">
        <v>159</v>
      </c>
      <c r="D17" s="18">
        <v>979.68894832206502</v>
      </c>
      <c r="E17" s="10" t="s">
        <v>159</v>
      </c>
      <c r="F17" s="18">
        <v>386.85755321248899</v>
      </c>
      <c r="G17" s="10" t="s">
        <v>159</v>
      </c>
      <c r="H17" s="18">
        <v>594.68565888857097</v>
      </c>
      <c r="I17" s="10" t="s">
        <v>159</v>
      </c>
      <c r="J17" s="18">
        <v>626.07051621107598</v>
      </c>
      <c r="K17" s="10" t="s">
        <v>159</v>
      </c>
      <c r="L17" s="18">
        <v>295.09837781831101</v>
      </c>
      <c r="M17" s="10" t="s">
        <v>159</v>
      </c>
      <c r="N17" s="18">
        <v>640.12201509240299</v>
      </c>
      <c r="O17" s="10" t="s">
        <v>159</v>
      </c>
      <c r="P17" s="18">
        <v>0</v>
      </c>
      <c r="Q17" s="10" t="s">
        <v>238</v>
      </c>
      <c r="R17" s="18">
        <v>670.178667610959</v>
      </c>
      <c r="S17" s="10" t="s">
        <v>159</v>
      </c>
    </row>
    <row r="18" spans="1:19" x14ac:dyDescent="0.2">
      <c r="A18" s="12" t="s">
        <v>184</v>
      </c>
      <c r="B18" s="18">
        <v>706.35944911924503</v>
      </c>
      <c r="C18" s="10" t="s">
        <v>159</v>
      </c>
      <c r="D18" s="18">
        <v>1002.8349866341</v>
      </c>
      <c r="E18" s="10" t="s">
        <v>159</v>
      </c>
      <c r="F18" s="18">
        <v>423.54356829921801</v>
      </c>
      <c r="G18" s="10" t="s">
        <v>159</v>
      </c>
      <c r="H18" s="18">
        <v>547.47197101494703</v>
      </c>
      <c r="I18" s="10" t="s">
        <v>159</v>
      </c>
      <c r="J18" s="18">
        <v>652.74599754341102</v>
      </c>
      <c r="K18" s="10" t="s">
        <v>159</v>
      </c>
      <c r="L18" s="18">
        <v>299.74396390906702</v>
      </c>
      <c r="M18" s="10" t="s">
        <v>159</v>
      </c>
      <c r="N18" s="18">
        <v>646.20681918405103</v>
      </c>
      <c r="O18" s="10" t="s">
        <v>159</v>
      </c>
      <c r="P18" s="18">
        <v>0</v>
      </c>
      <c r="Q18" s="10" t="s">
        <v>238</v>
      </c>
      <c r="R18" s="18">
        <v>670.85601649402304</v>
      </c>
      <c r="S18" s="10" t="s">
        <v>159</v>
      </c>
    </row>
    <row r="19" spans="1:19" x14ac:dyDescent="0.2">
      <c r="A19" s="12" t="s">
        <v>185</v>
      </c>
      <c r="B19" s="18">
        <v>665.92189643202698</v>
      </c>
      <c r="C19" s="10" t="s">
        <v>159</v>
      </c>
      <c r="D19" s="18">
        <v>879.41346206278104</v>
      </c>
      <c r="E19" s="10" t="s">
        <v>159</v>
      </c>
      <c r="F19" s="18">
        <v>464.21513970529003</v>
      </c>
      <c r="G19" s="10" t="s">
        <v>159</v>
      </c>
      <c r="H19" s="18">
        <v>572.80058995158197</v>
      </c>
      <c r="I19" s="10" t="s">
        <v>159</v>
      </c>
      <c r="J19" s="18">
        <v>616.35772621998296</v>
      </c>
      <c r="K19" s="10" t="s">
        <v>159</v>
      </c>
      <c r="L19" s="18">
        <v>309.770889754807</v>
      </c>
      <c r="M19" s="10" t="s">
        <v>159</v>
      </c>
      <c r="N19" s="18">
        <v>649.48457966924298</v>
      </c>
      <c r="O19" s="10" t="s">
        <v>159</v>
      </c>
      <c r="P19" s="18">
        <v>0</v>
      </c>
      <c r="Q19" s="10" t="s">
        <v>238</v>
      </c>
      <c r="R19" s="18">
        <v>632.13477708210996</v>
      </c>
      <c r="S19" s="10" t="s">
        <v>159</v>
      </c>
    </row>
    <row r="20" spans="1:19" x14ac:dyDescent="0.2">
      <c r="A20" s="12" t="s">
        <v>187</v>
      </c>
      <c r="B20" s="18">
        <v>642.14652678207995</v>
      </c>
      <c r="C20" s="10" t="s">
        <v>159</v>
      </c>
      <c r="D20" s="18">
        <v>886.85656536146905</v>
      </c>
      <c r="E20" s="10" t="s">
        <v>159</v>
      </c>
      <c r="F20" s="18">
        <v>489.08668915264099</v>
      </c>
      <c r="G20" s="10" t="s">
        <v>159</v>
      </c>
      <c r="H20" s="18">
        <v>575.33471409921106</v>
      </c>
      <c r="I20" s="10" t="s">
        <v>159</v>
      </c>
      <c r="J20" s="18">
        <v>601.42983733857602</v>
      </c>
      <c r="K20" s="10" t="s">
        <v>159</v>
      </c>
      <c r="L20" s="18">
        <v>322.88115508723303</v>
      </c>
      <c r="M20" s="10" t="s">
        <v>159</v>
      </c>
      <c r="N20" s="18">
        <v>657.43422993750505</v>
      </c>
      <c r="O20" s="10" t="s">
        <v>159</v>
      </c>
      <c r="P20" s="18">
        <v>0</v>
      </c>
      <c r="Q20" s="10" t="s">
        <v>238</v>
      </c>
      <c r="R20" s="18">
        <v>635.024787740188</v>
      </c>
      <c r="S20" s="10" t="s">
        <v>159</v>
      </c>
    </row>
    <row r="21" spans="1:19" x14ac:dyDescent="0.2">
      <c r="A21" s="12" t="s">
        <v>188</v>
      </c>
      <c r="B21" s="18">
        <v>622.23808814797405</v>
      </c>
      <c r="C21" s="10" t="s">
        <v>159</v>
      </c>
      <c r="D21" s="18">
        <v>869.97610693067202</v>
      </c>
      <c r="E21" s="10" t="s">
        <v>159</v>
      </c>
      <c r="F21" s="18">
        <v>420.69204376097701</v>
      </c>
      <c r="G21" s="10" t="s">
        <v>159</v>
      </c>
      <c r="H21" s="18">
        <v>536.32503482088703</v>
      </c>
      <c r="I21" s="10" t="s">
        <v>159</v>
      </c>
      <c r="J21" s="18">
        <v>576.14653969487802</v>
      </c>
      <c r="K21" s="10" t="s">
        <v>159</v>
      </c>
      <c r="L21" s="18">
        <v>307.464976402518</v>
      </c>
      <c r="M21" s="10" t="s">
        <v>159</v>
      </c>
      <c r="N21" s="18">
        <v>617.11500756132398</v>
      </c>
      <c r="O21" s="10" t="s">
        <v>159</v>
      </c>
      <c r="P21" s="18">
        <v>0</v>
      </c>
      <c r="Q21" s="10" t="s">
        <v>238</v>
      </c>
      <c r="R21" s="18">
        <v>607.63279414170097</v>
      </c>
      <c r="S21" s="10" t="s">
        <v>159</v>
      </c>
    </row>
    <row r="22" spans="1:19" x14ac:dyDescent="0.2">
      <c r="A22" s="12" t="s">
        <v>189</v>
      </c>
      <c r="B22" s="18">
        <v>633.316064450981</v>
      </c>
      <c r="C22" s="10" t="s">
        <v>159</v>
      </c>
      <c r="D22" s="18">
        <v>901.45539424598496</v>
      </c>
      <c r="E22" s="10" t="s">
        <v>159</v>
      </c>
      <c r="F22" s="18">
        <v>372.223871271044</v>
      </c>
      <c r="G22" s="10" t="s">
        <v>159</v>
      </c>
      <c r="H22" s="18">
        <v>553.84555641653299</v>
      </c>
      <c r="I22" s="10" t="s">
        <v>159</v>
      </c>
      <c r="J22" s="18">
        <v>582.14890786607396</v>
      </c>
      <c r="K22" s="10" t="s">
        <v>159</v>
      </c>
      <c r="L22" s="18">
        <v>301.679884743961</v>
      </c>
      <c r="M22" s="10" t="s">
        <v>159</v>
      </c>
      <c r="N22" s="18">
        <v>619.29575454719804</v>
      </c>
      <c r="O22" s="10" t="s">
        <v>159</v>
      </c>
      <c r="P22" s="18">
        <v>0</v>
      </c>
      <c r="Q22" s="10" t="s">
        <v>238</v>
      </c>
      <c r="R22" s="18">
        <v>620.93381669130395</v>
      </c>
      <c r="S22" s="10" t="s">
        <v>159</v>
      </c>
    </row>
    <row r="23" spans="1:19" x14ac:dyDescent="0.2">
      <c r="A23" s="12" t="s">
        <v>190</v>
      </c>
      <c r="B23" s="18">
        <v>624.54150409013596</v>
      </c>
      <c r="C23" s="10" t="s">
        <v>159</v>
      </c>
      <c r="D23" s="18">
        <v>922.78830052449098</v>
      </c>
      <c r="E23" s="10" t="s">
        <v>159</v>
      </c>
      <c r="F23" s="18">
        <v>366.099034423136</v>
      </c>
      <c r="G23" s="10" t="s">
        <v>159</v>
      </c>
      <c r="H23" s="18">
        <v>566.15005478042804</v>
      </c>
      <c r="I23" s="10" t="s">
        <v>159</v>
      </c>
      <c r="J23" s="18">
        <v>574.20555545892501</v>
      </c>
      <c r="K23" s="10" t="s">
        <v>159</v>
      </c>
      <c r="L23" s="18">
        <v>290.81828659239301</v>
      </c>
      <c r="M23" s="10" t="s">
        <v>159</v>
      </c>
      <c r="N23" s="18">
        <v>614.95120722598404</v>
      </c>
      <c r="O23" s="10" t="s">
        <v>159</v>
      </c>
      <c r="P23" s="18">
        <v>0</v>
      </c>
      <c r="Q23" s="10" t="s">
        <v>238</v>
      </c>
      <c r="R23" s="18">
        <v>626.86972043528101</v>
      </c>
      <c r="S23" s="10" t="s">
        <v>159</v>
      </c>
    </row>
    <row r="24" spans="1:19" x14ac:dyDescent="0.2">
      <c r="A24" s="12" t="s">
        <v>191</v>
      </c>
      <c r="B24" s="18">
        <v>597.51355034116204</v>
      </c>
      <c r="C24" s="10" t="s">
        <v>159</v>
      </c>
      <c r="D24" s="18">
        <v>922.58155830721705</v>
      </c>
      <c r="E24" s="10" t="s">
        <v>159</v>
      </c>
      <c r="F24" s="18">
        <v>346.98873649528798</v>
      </c>
      <c r="G24" s="10" t="s">
        <v>159</v>
      </c>
      <c r="H24" s="18">
        <v>570.75078423922901</v>
      </c>
      <c r="I24" s="10" t="s">
        <v>159</v>
      </c>
      <c r="J24" s="18">
        <v>558.99156449052202</v>
      </c>
      <c r="K24" s="10" t="s">
        <v>159</v>
      </c>
      <c r="L24" s="18">
        <v>285.35676204407901</v>
      </c>
      <c r="M24" s="10" t="s">
        <v>159</v>
      </c>
      <c r="N24" s="18">
        <v>559.07810221124601</v>
      </c>
      <c r="O24" s="10" t="s">
        <v>159</v>
      </c>
      <c r="P24" s="18">
        <v>0</v>
      </c>
      <c r="Q24" s="10" t="s">
        <v>238</v>
      </c>
      <c r="R24" s="18">
        <v>610.74788619246999</v>
      </c>
      <c r="S24" s="10" t="s">
        <v>159</v>
      </c>
    </row>
    <row r="25" spans="1:19" x14ac:dyDescent="0.2">
      <c r="A25" s="12" t="s">
        <v>192</v>
      </c>
      <c r="B25" s="18">
        <v>566.93515158765001</v>
      </c>
      <c r="C25" s="10" t="s">
        <v>159</v>
      </c>
      <c r="D25" s="18">
        <v>935.13967552789097</v>
      </c>
      <c r="E25" s="10" t="s">
        <v>159</v>
      </c>
      <c r="F25" s="18">
        <v>383.056962007707</v>
      </c>
      <c r="G25" s="10" t="s">
        <v>159</v>
      </c>
      <c r="H25" s="18">
        <v>577.22865466079497</v>
      </c>
      <c r="I25" s="10" t="s">
        <v>159</v>
      </c>
      <c r="J25" s="18">
        <v>553.87647309084002</v>
      </c>
      <c r="K25" s="10" t="s">
        <v>159</v>
      </c>
      <c r="L25" s="18">
        <v>278.277844323382</v>
      </c>
      <c r="M25" s="10" t="s">
        <v>159</v>
      </c>
      <c r="N25" s="18">
        <v>550.13658215407395</v>
      </c>
      <c r="O25" s="10" t="s">
        <v>159</v>
      </c>
      <c r="P25" s="18">
        <v>0</v>
      </c>
      <c r="Q25" s="10" t="s">
        <v>238</v>
      </c>
      <c r="R25" s="18">
        <v>612.84386115057396</v>
      </c>
      <c r="S25" s="10" t="s">
        <v>159</v>
      </c>
    </row>
    <row r="26" spans="1:19" x14ac:dyDescent="0.2">
      <c r="A26" s="12" t="s">
        <v>193</v>
      </c>
      <c r="B26" s="18">
        <v>548.08428742562</v>
      </c>
      <c r="C26" s="10" t="s">
        <v>159</v>
      </c>
      <c r="D26" s="18">
        <v>979.22099108884197</v>
      </c>
      <c r="E26" s="10" t="s">
        <v>159</v>
      </c>
      <c r="F26" s="18">
        <v>455.52100245044699</v>
      </c>
      <c r="G26" s="10" t="s">
        <v>159</v>
      </c>
      <c r="H26" s="18">
        <v>601.70792354520597</v>
      </c>
      <c r="I26" s="10" t="s">
        <v>159</v>
      </c>
      <c r="J26" s="18">
        <v>544.99622921422394</v>
      </c>
      <c r="K26" s="10" t="s">
        <v>159</v>
      </c>
      <c r="L26" s="18">
        <v>283.71890200143503</v>
      </c>
      <c r="M26" s="10" t="s">
        <v>159</v>
      </c>
      <c r="N26" s="18">
        <v>552.88133195782598</v>
      </c>
      <c r="O26" s="10" t="s">
        <v>159</v>
      </c>
      <c r="P26" s="18">
        <v>0</v>
      </c>
      <c r="Q26" s="10" t="s">
        <v>238</v>
      </c>
      <c r="R26" s="18">
        <v>632.70971391071703</v>
      </c>
      <c r="S26" s="10" t="s">
        <v>159</v>
      </c>
    </row>
    <row r="27" spans="1:19" x14ac:dyDescent="0.2">
      <c r="A27" s="12" t="s">
        <v>195</v>
      </c>
      <c r="B27" s="18">
        <v>541.88529242921004</v>
      </c>
      <c r="C27" s="10" t="s">
        <v>159</v>
      </c>
      <c r="D27" s="18">
        <v>1024.24793845613</v>
      </c>
      <c r="E27" s="10" t="s">
        <v>159</v>
      </c>
      <c r="F27" s="18">
        <v>476.69100076369102</v>
      </c>
      <c r="G27" s="10" t="s">
        <v>159</v>
      </c>
      <c r="H27" s="18">
        <v>615.93855917003498</v>
      </c>
      <c r="I27" s="10" t="s">
        <v>159</v>
      </c>
      <c r="J27" s="18">
        <v>535.29278776802198</v>
      </c>
      <c r="K27" s="10" t="s">
        <v>159</v>
      </c>
      <c r="L27" s="18">
        <v>282.97164314225199</v>
      </c>
      <c r="M27" s="10" t="s">
        <v>159</v>
      </c>
      <c r="N27" s="18">
        <v>549.61090188846504</v>
      </c>
      <c r="O27" s="10" t="s">
        <v>159</v>
      </c>
      <c r="P27" s="18">
        <v>0</v>
      </c>
      <c r="Q27" s="10" t="s">
        <v>238</v>
      </c>
      <c r="R27" s="18">
        <v>649.02978195021899</v>
      </c>
      <c r="S27" s="10" t="s">
        <v>159</v>
      </c>
    </row>
    <row r="28" spans="1:19" x14ac:dyDescent="0.2">
      <c r="A28" s="12" t="s">
        <v>196</v>
      </c>
      <c r="B28" s="18">
        <v>529.04920746388404</v>
      </c>
      <c r="C28" s="10" t="s">
        <v>159</v>
      </c>
      <c r="D28" s="18">
        <v>1021.8055984971199</v>
      </c>
      <c r="E28" s="10" t="s">
        <v>159</v>
      </c>
      <c r="F28" s="18">
        <v>503.44069597159199</v>
      </c>
      <c r="G28" s="10" t="s">
        <v>159</v>
      </c>
      <c r="H28" s="18">
        <v>610.93208636078998</v>
      </c>
      <c r="I28" s="10" t="s">
        <v>159</v>
      </c>
      <c r="J28" s="18">
        <v>502.00203081046499</v>
      </c>
      <c r="K28" s="10" t="s">
        <v>159</v>
      </c>
      <c r="L28" s="18">
        <v>268.85604243098402</v>
      </c>
      <c r="M28" s="10" t="s">
        <v>159</v>
      </c>
      <c r="N28" s="18">
        <v>535.68033550918301</v>
      </c>
      <c r="O28" s="10" t="s">
        <v>159</v>
      </c>
      <c r="P28" s="18">
        <v>0</v>
      </c>
      <c r="Q28" s="10" t="s">
        <v>238</v>
      </c>
      <c r="R28" s="18">
        <v>641.39876469049102</v>
      </c>
      <c r="S28" s="10" t="s">
        <v>159</v>
      </c>
    </row>
    <row r="29" spans="1:19" x14ac:dyDescent="0.2">
      <c r="A29" s="12" t="s">
        <v>198</v>
      </c>
      <c r="B29" s="18">
        <v>509.96013518843301</v>
      </c>
      <c r="C29" s="10" t="s">
        <v>159</v>
      </c>
      <c r="D29" s="18">
        <v>1038.45264893289</v>
      </c>
      <c r="E29" s="10" t="s">
        <v>179</v>
      </c>
      <c r="F29" s="18">
        <v>557.94665357198699</v>
      </c>
      <c r="G29" s="10" t="s">
        <v>159</v>
      </c>
      <c r="H29" s="18">
        <v>623.87263507461296</v>
      </c>
      <c r="I29" s="10" t="s">
        <v>159</v>
      </c>
      <c r="J29" s="18">
        <v>497.31896840785498</v>
      </c>
      <c r="K29" s="10" t="s">
        <v>159</v>
      </c>
      <c r="L29" s="18">
        <v>251.68160822188801</v>
      </c>
      <c r="M29" s="10" t="s">
        <v>159</v>
      </c>
      <c r="N29" s="18">
        <v>541.92347174081499</v>
      </c>
      <c r="O29" s="10" t="s">
        <v>159</v>
      </c>
      <c r="P29" s="18">
        <v>0</v>
      </c>
      <c r="Q29" s="10" t="s">
        <v>238</v>
      </c>
      <c r="R29" s="18">
        <v>650.30333331030704</v>
      </c>
      <c r="S29" s="10" t="s">
        <v>159</v>
      </c>
    </row>
    <row r="30" spans="1:19" x14ac:dyDescent="0.2">
      <c r="A30" s="12" t="s">
        <v>199</v>
      </c>
      <c r="B30" s="18">
        <v>491.61981565802699</v>
      </c>
      <c r="C30" s="10" t="s">
        <v>159</v>
      </c>
      <c r="D30" s="18">
        <v>1047.90922852428</v>
      </c>
      <c r="E30" s="10" t="s">
        <v>159</v>
      </c>
      <c r="F30" s="18">
        <v>575.17254745727996</v>
      </c>
      <c r="G30" s="10" t="s">
        <v>159</v>
      </c>
      <c r="H30" s="18">
        <v>624.75098539692203</v>
      </c>
      <c r="I30" s="10" t="s">
        <v>159</v>
      </c>
      <c r="J30" s="18">
        <v>490.16892210139099</v>
      </c>
      <c r="K30" s="10" t="s">
        <v>159</v>
      </c>
      <c r="L30" s="18">
        <v>241.33219707598499</v>
      </c>
      <c r="M30" s="10" t="s">
        <v>159</v>
      </c>
      <c r="N30" s="18">
        <v>532.10341067185198</v>
      </c>
      <c r="O30" s="10" t="s">
        <v>159</v>
      </c>
      <c r="P30" s="18">
        <v>0</v>
      </c>
      <c r="Q30" s="10" t="s">
        <v>238</v>
      </c>
      <c r="R30" s="18">
        <v>649.565927498527</v>
      </c>
      <c r="S30" s="10" t="s">
        <v>159</v>
      </c>
    </row>
    <row r="31" spans="1:19" x14ac:dyDescent="0.2">
      <c r="A31" s="12" t="s">
        <v>200</v>
      </c>
      <c r="B31" s="18">
        <v>362.13470693288798</v>
      </c>
      <c r="C31" s="10" t="s">
        <v>159</v>
      </c>
      <c r="D31" s="18">
        <v>882.87121098093905</v>
      </c>
      <c r="E31" s="10" t="s">
        <v>159</v>
      </c>
      <c r="F31" s="18">
        <v>487.044713647523</v>
      </c>
      <c r="G31" s="10" t="s">
        <v>159</v>
      </c>
      <c r="H31" s="18">
        <v>465.247092767997</v>
      </c>
      <c r="I31" s="10" t="s">
        <v>159</v>
      </c>
      <c r="J31" s="18">
        <v>362.41662571833803</v>
      </c>
      <c r="K31" s="10" t="s">
        <v>159</v>
      </c>
      <c r="L31" s="18">
        <v>179.045839631121</v>
      </c>
      <c r="M31" s="10" t="s">
        <v>159</v>
      </c>
      <c r="N31" s="18">
        <v>385.80432214461098</v>
      </c>
      <c r="O31" s="10" t="s">
        <v>159</v>
      </c>
      <c r="P31" s="18">
        <v>0</v>
      </c>
      <c r="Q31" s="10" t="s">
        <v>238</v>
      </c>
      <c r="R31" s="18">
        <v>513.00488057331404</v>
      </c>
      <c r="S31" s="10" t="s">
        <v>159</v>
      </c>
    </row>
    <row r="32" spans="1:19" x14ac:dyDescent="0.2">
      <c r="A32" s="15" t="s">
        <v>201</v>
      </c>
      <c r="B32" s="19">
        <v>441.42210036110799</v>
      </c>
      <c r="C32" s="14" t="s">
        <v>159</v>
      </c>
      <c r="D32" s="19">
        <v>1034.80370974691</v>
      </c>
      <c r="E32" s="14" t="s">
        <v>159</v>
      </c>
      <c r="F32" s="19">
        <v>789.06532082708202</v>
      </c>
      <c r="G32" s="14" t="s">
        <v>159</v>
      </c>
      <c r="H32" s="19">
        <v>718.43519623156897</v>
      </c>
      <c r="I32" s="14" t="s">
        <v>159</v>
      </c>
      <c r="J32" s="19">
        <v>539.70232414021996</v>
      </c>
      <c r="K32" s="14" t="s">
        <v>159</v>
      </c>
      <c r="L32" s="19">
        <v>260.00491474567798</v>
      </c>
      <c r="M32" s="14" t="s">
        <v>159</v>
      </c>
      <c r="N32" s="19">
        <v>303.32396003820298</v>
      </c>
      <c r="O32" s="14" t="s">
        <v>159</v>
      </c>
      <c r="P32" s="19">
        <v>0</v>
      </c>
      <c r="Q32" s="14" t="s">
        <v>238</v>
      </c>
      <c r="R32" s="19">
        <v>608.22960842570001</v>
      </c>
      <c r="S32" s="14" t="s">
        <v>159</v>
      </c>
    </row>
    <row r="34" spans="1:2" x14ac:dyDescent="0.2">
      <c r="A34" s="16" t="s">
        <v>202</v>
      </c>
      <c r="B34" s="16" t="s">
        <v>215</v>
      </c>
    </row>
    <row r="36" spans="1:2" x14ac:dyDescent="0.2">
      <c r="B36" s="16" t="s">
        <v>239</v>
      </c>
    </row>
    <row r="37" spans="1:2" x14ac:dyDescent="0.2">
      <c r="B37" s="16" t="s">
        <v>240</v>
      </c>
    </row>
    <row r="39" spans="1:2" x14ac:dyDescent="0.2">
      <c r="B39" s="16" t="s">
        <v>241</v>
      </c>
    </row>
    <row r="42" spans="1:2" x14ac:dyDescent="0.2">
      <c r="A42" s="17" t="str">
        <f>HYPERLINK("#'GAMING_MACHINES 6'!A2", "&lt;&lt;&lt; Previous table")</f>
        <v>&lt;&lt;&lt; Previous table</v>
      </c>
    </row>
    <row r="43" spans="1:2" x14ac:dyDescent="0.2">
      <c r="A43" s="17" t="str">
        <f>HYPERLINK("#'GAMING_MACHINES 8'!A2", "&gt;&gt;&gt; Next table")</f>
        <v>&gt;&gt;&gt; Next table</v>
      </c>
    </row>
  </sheetData>
  <mergeCells count="12">
    <mergeCell ref="A2:S2"/>
    <mergeCell ref="A3:S3"/>
    <mergeCell ref="A6:S6"/>
    <mergeCell ref="B5:C5"/>
    <mergeCell ref="D5:E5"/>
    <mergeCell ref="F5:G5"/>
    <mergeCell ref="H5:I5"/>
    <mergeCell ref="J5:K5"/>
    <mergeCell ref="L5:M5"/>
    <mergeCell ref="N5:O5"/>
    <mergeCell ref="P5:Q5"/>
    <mergeCell ref="R5:S5"/>
  </mergeCells>
  <pageMargins left="0.7" right="0.7" top="0.75" bottom="0.75" header="0.3" footer="0.3"/>
  <pageSetup paperSize="9" orientation="portrait" horizontalDpi="300" verticalDpi="30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S43"/>
  <sheetViews>
    <sheetView workbookViewId="0"/>
  </sheetViews>
  <sheetFormatPr defaultColWidth="11.42578125" defaultRowHeight="12.75" x14ac:dyDescent="0.2"/>
  <cols>
    <col min="1" max="2" width="12.7109375" customWidth="1"/>
    <col min="3" max="3" width="4.42578125" customWidth="1"/>
    <col min="4" max="4" width="12.7109375" customWidth="1"/>
    <col min="5" max="5" width="4.42578125" customWidth="1"/>
    <col min="6" max="6" width="12.7109375" customWidth="1"/>
    <col min="7" max="7" width="4.42578125" customWidth="1"/>
    <col min="8" max="8" width="12.7109375" customWidth="1"/>
    <col min="9" max="9" width="4.42578125" customWidth="1"/>
    <col min="10" max="10" width="12.7109375" customWidth="1"/>
    <col min="11" max="11" width="4.42578125" customWidth="1"/>
    <col min="12" max="12" width="12.7109375" customWidth="1"/>
    <col min="13" max="13" width="4.42578125" customWidth="1"/>
    <col min="14" max="14" width="12.7109375" customWidth="1"/>
    <col min="15" max="15" width="4.42578125" customWidth="1"/>
    <col min="16" max="16" width="12.7109375" customWidth="1"/>
    <col min="17" max="17" width="4.42578125" customWidth="1"/>
    <col min="18" max="18" width="12.7109375" customWidth="1"/>
    <col min="19" max="19" width="4.42578125" customWidth="1"/>
  </cols>
  <sheetData>
    <row r="1" spans="1:19" x14ac:dyDescent="0.2">
      <c r="A1" s="8" t="str">
        <f>HYPERLINK("#'INDEX'!B28", "Link to index")</f>
        <v>Link to index</v>
      </c>
    </row>
    <row r="2" spans="1:19" ht="15.75" customHeight="1" x14ac:dyDescent="0.2">
      <c r="A2" s="25" t="s">
        <v>248</v>
      </c>
      <c r="B2" s="24"/>
      <c r="C2" s="24"/>
      <c r="D2" s="24"/>
      <c r="E2" s="24"/>
      <c r="F2" s="24"/>
      <c r="G2" s="24"/>
      <c r="H2" s="24"/>
      <c r="I2" s="24"/>
      <c r="J2" s="24"/>
      <c r="K2" s="24"/>
      <c r="L2" s="24"/>
      <c r="M2" s="24"/>
      <c r="N2" s="24"/>
      <c r="O2" s="24"/>
      <c r="P2" s="24"/>
      <c r="Q2" s="24"/>
      <c r="R2" s="24"/>
      <c r="S2" s="24"/>
    </row>
    <row r="3" spans="1:19" ht="15.75" customHeight="1" x14ac:dyDescent="0.2">
      <c r="A3" s="25" t="s">
        <v>46</v>
      </c>
      <c r="B3" s="24"/>
      <c r="C3" s="24"/>
      <c r="D3" s="24"/>
      <c r="E3" s="24"/>
      <c r="F3" s="24"/>
      <c r="G3" s="24"/>
      <c r="H3" s="24"/>
      <c r="I3" s="24"/>
      <c r="J3" s="24"/>
      <c r="K3" s="24"/>
      <c r="L3" s="24"/>
      <c r="M3" s="24"/>
      <c r="N3" s="24"/>
      <c r="O3" s="24"/>
      <c r="P3" s="24"/>
      <c r="Q3" s="24"/>
      <c r="R3" s="24"/>
      <c r="S3" s="24"/>
    </row>
    <row r="4" spans="1:19" ht="15.75" customHeight="1" x14ac:dyDescent="0.2"/>
    <row r="5" spans="1:19" ht="55.5" customHeight="1" x14ac:dyDescent="0.2">
      <c r="A5" s="11" t="s">
        <v>159</v>
      </c>
      <c r="B5" s="27" t="s">
        <v>160</v>
      </c>
      <c r="C5" s="27" t="s">
        <v>159</v>
      </c>
      <c r="D5" s="27" t="s">
        <v>161</v>
      </c>
      <c r="E5" s="27" t="s">
        <v>159</v>
      </c>
      <c r="F5" s="27" t="s">
        <v>162</v>
      </c>
      <c r="G5" s="27" t="s">
        <v>159</v>
      </c>
      <c r="H5" s="27" t="s">
        <v>163</v>
      </c>
      <c r="I5" s="27" t="s">
        <v>159</v>
      </c>
      <c r="J5" s="27" t="s">
        <v>164</v>
      </c>
      <c r="K5" s="27" t="s">
        <v>159</v>
      </c>
      <c r="L5" s="27" t="s">
        <v>165</v>
      </c>
      <c r="M5" s="27" t="s">
        <v>159</v>
      </c>
      <c r="N5" s="27" t="s">
        <v>166</v>
      </c>
      <c r="O5" s="27" t="s">
        <v>159</v>
      </c>
      <c r="P5" s="27" t="s">
        <v>167</v>
      </c>
      <c r="Q5" s="27" t="s">
        <v>159</v>
      </c>
      <c r="R5" s="27" t="s">
        <v>168</v>
      </c>
      <c r="S5" s="27" t="s">
        <v>159</v>
      </c>
    </row>
    <row r="6" spans="1:19" x14ac:dyDescent="0.2">
      <c r="A6" s="26" t="s">
        <v>212</v>
      </c>
      <c r="B6" s="26"/>
      <c r="C6" s="26"/>
      <c r="D6" s="26"/>
      <c r="E6" s="26"/>
      <c r="F6" s="26"/>
      <c r="G6" s="26"/>
      <c r="H6" s="26"/>
      <c r="I6" s="26"/>
      <c r="J6" s="26"/>
      <c r="K6" s="26"/>
      <c r="L6" s="26"/>
      <c r="M6" s="26"/>
      <c r="N6" s="26"/>
      <c r="O6" s="26"/>
      <c r="P6" s="26"/>
      <c r="Q6" s="26"/>
      <c r="R6" s="26"/>
      <c r="S6" s="26"/>
    </row>
    <row r="7" spans="1:19" x14ac:dyDescent="0.2">
      <c r="A7" s="12" t="s">
        <v>170</v>
      </c>
      <c r="B7" s="18">
        <v>926.74016655714195</v>
      </c>
      <c r="C7" s="10" t="s">
        <v>159</v>
      </c>
      <c r="D7" s="18">
        <v>929.25437852962295</v>
      </c>
      <c r="E7" s="10" t="s">
        <v>159</v>
      </c>
      <c r="F7" s="18">
        <v>91.206192377884804</v>
      </c>
      <c r="G7" s="10" t="s">
        <v>159</v>
      </c>
      <c r="H7" s="18">
        <v>333.00237280642102</v>
      </c>
      <c r="I7" s="10" t="s">
        <v>159</v>
      </c>
      <c r="J7" s="18">
        <v>511.13539608108198</v>
      </c>
      <c r="K7" s="10" t="s">
        <v>159</v>
      </c>
      <c r="L7" s="18">
        <v>0</v>
      </c>
      <c r="M7" s="10" t="s">
        <v>159</v>
      </c>
      <c r="N7" s="18">
        <v>653.78503453866404</v>
      </c>
      <c r="O7" s="10" t="s">
        <v>159</v>
      </c>
      <c r="P7" s="18">
        <v>0</v>
      </c>
      <c r="Q7" s="10" t="s">
        <v>238</v>
      </c>
      <c r="R7" s="18">
        <v>598.63603187322803</v>
      </c>
      <c r="S7" s="10" t="s">
        <v>159</v>
      </c>
    </row>
    <row r="8" spans="1:19" x14ac:dyDescent="0.2">
      <c r="A8" s="12" t="s">
        <v>171</v>
      </c>
      <c r="B8" s="18">
        <v>914.08219942702897</v>
      </c>
      <c r="C8" s="10" t="s">
        <v>159</v>
      </c>
      <c r="D8" s="18">
        <v>937.56570306805304</v>
      </c>
      <c r="E8" s="10" t="s">
        <v>159</v>
      </c>
      <c r="F8" s="18">
        <v>210.03187812825101</v>
      </c>
      <c r="G8" s="10" t="s">
        <v>159</v>
      </c>
      <c r="H8" s="18">
        <v>370.95119896245598</v>
      </c>
      <c r="I8" s="10" t="s">
        <v>159</v>
      </c>
      <c r="J8" s="18">
        <v>572.47450677165</v>
      </c>
      <c r="K8" s="10" t="s">
        <v>159</v>
      </c>
      <c r="L8" s="18">
        <v>27.833414874514698</v>
      </c>
      <c r="M8" s="10" t="s">
        <v>159</v>
      </c>
      <c r="N8" s="18">
        <v>745.62167172174304</v>
      </c>
      <c r="O8" s="10" t="s">
        <v>159</v>
      </c>
      <c r="P8" s="18">
        <v>0</v>
      </c>
      <c r="Q8" s="10" t="s">
        <v>238</v>
      </c>
      <c r="R8" s="18">
        <v>637.24661990871198</v>
      </c>
      <c r="S8" s="10" t="s">
        <v>159</v>
      </c>
    </row>
    <row r="9" spans="1:19" x14ac:dyDescent="0.2">
      <c r="A9" s="12" t="s">
        <v>172</v>
      </c>
      <c r="B9" s="18">
        <v>969.77199962589395</v>
      </c>
      <c r="C9" s="10" t="s">
        <v>159</v>
      </c>
      <c r="D9" s="18">
        <v>1114.42562476328</v>
      </c>
      <c r="E9" s="10" t="s">
        <v>159</v>
      </c>
      <c r="F9" s="18">
        <v>262.85188185050902</v>
      </c>
      <c r="G9" s="10" t="s">
        <v>159</v>
      </c>
      <c r="H9" s="18">
        <v>423.17143496554303</v>
      </c>
      <c r="I9" s="10" t="s">
        <v>159</v>
      </c>
      <c r="J9" s="18">
        <v>615.98713174290504</v>
      </c>
      <c r="K9" s="10" t="s">
        <v>159</v>
      </c>
      <c r="L9" s="18">
        <v>118.74617248989099</v>
      </c>
      <c r="M9" s="10" t="s">
        <v>159</v>
      </c>
      <c r="N9" s="18">
        <v>867.60187742527398</v>
      </c>
      <c r="O9" s="10" t="s">
        <v>159</v>
      </c>
      <c r="P9" s="18">
        <v>0</v>
      </c>
      <c r="Q9" s="10" t="s">
        <v>238</v>
      </c>
      <c r="R9" s="18">
        <v>743.980587775505</v>
      </c>
      <c r="S9" s="10" t="s">
        <v>159</v>
      </c>
    </row>
    <row r="10" spans="1:19" x14ac:dyDescent="0.2">
      <c r="A10" s="12" t="s">
        <v>173</v>
      </c>
      <c r="B10" s="18">
        <v>1097.7964274941601</v>
      </c>
      <c r="C10" s="10" t="s">
        <v>159</v>
      </c>
      <c r="D10" s="18">
        <v>1269.4041719182501</v>
      </c>
      <c r="E10" s="10" t="s">
        <v>159</v>
      </c>
      <c r="F10" s="18">
        <v>313.49794136464402</v>
      </c>
      <c r="G10" s="10" t="s">
        <v>159</v>
      </c>
      <c r="H10" s="18">
        <v>517.37123761192095</v>
      </c>
      <c r="I10" s="10" t="s">
        <v>159</v>
      </c>
      <c r="J10" s="18">
        <v>677.667757114697</v>
      </c>
      <c r="K10" s="10" t="s">
        <v>159</v>
      </c>
      <c r="L10" s="18">
        <v>194.48531562077201</v>
      </c>
      <c r="M10" s="10" t="s">
        <v>159</v>
      </c>
      <c r="N10" s="18">
        <v>968.23934700215705</v>
      </c>
      <c r="O10" s="10" t="s">
        <v>159</v>
      </c>
      <c r="P10" s="18">
        <v>0</v>
      </c>
      <c r="Q10" s="10" t="s">
        <v>238</v>
      </c>
      <c r="R10" s="18">
        <v>847.84501302519698</v>
      </c>
      <c r="S10" s="10" t="s">
        <v>159</v>
      </c>
    </row>
    <row r="11" spans="1:19" x14ac:dyDescent="0.2">
      <c r="A11" s="12" t="s">
        <v>174</v>
      </c>
      <c r="B11" s="18">
        <v>1127.6774043790599</v>
      </c>
      <c r="C11" s="10" t="s">
        <v>159</v>
      </c>
      <c r="D11" s="18">
        <v>1362.6490026987599</v>
      </c>
      <c r="E11" s="10" t="s">
        <v>159</v>
      </c>
      <c r="F11" s="18">
        <v>326.997519757617</v>
      </c>
      <c r="G11" s="10" t="s">
        <v>159</v>
      </c>
      <c r="H11" s="18">
        <v>571.51809749895801</v>
      </c>
      <c r="I11" s="10" t="s">
        <v>159</v>
      </c>
      <c r="J11" s="18">
        <v>722.05967721059801</v>
      </c>
      <c r="K11" s="10" t="s">
        <v>159</v>
      </c>
      <c r="L11" s="18">
        <v>292.93432638540799</v>
      </c>
      <c r="M11" s="10" t="s">
        <v>159</v>
      </c>
      <c r="N11" s="18">
        <v>1037.6139064768399</v>
      </c>
      <c r="O11" s="10" t="s">
        <v>159</v>
      </c>
      <c r="P11" s="18">
        <v>0</v>
      </c>
      <c r="Q11" s="10" t="s">
        <v>238</v>
      </c>
      <c r="R11" s="18">
        <v>912.94994605168199</v>
      </c>
      <c r="S11" s="10" t="s">
        <v>159</v>
      </c>
    </row>
    <row r="12" spans="1:19" x14ac:dyDescent="0.2">
      <c r="A12" s="12" t="s">
        <v>175</v>
      </c>
      <c r="B12" s="18">
        <v>1117.81828284477</v>
      </c>
      <c r="C12" s="10" t="s">
        <v>159</v>
      </c>
      <c r="D12" s="18">
        <v>1344.4181895874899</v>
      </c>
      <c r="E12" s="10" t="s">
        <v>159</v>
      </c>
      <c r="F12" s="18">
        <v>320.47039870194402</v>
      </c>
      <c r="G12" s="10" t="s">
        <v>159</v>
      </c>
      <c r="H12" s="18">
        <v>615.36078862568604</v>
      </c>
      <c r="I12" s="10" t="s">
        <v>159</v>
      </c>
      <c r="J12" s="18">
        <v>756.12316346124396</v>
      </c>
      <c r="K12" s="10" t="s">
        <v>159</v>
      </c>
      <c r="L12" s="18">
        <v>366.634343354392</v>
      </c>
      <c r="M12" s="10" t="s">
        <v>159</v>
      </c>
      <c r="N12" s="18">
        <v>1051.7546255408199</v>
      </c>
      <c r="O12" s="10" t="s">
        <v>159</v>
      </c>
      <c r="P12" s="18">
        <v>0</v>
      </c>
      <c r="Q12" s="10" t="s">
        <v>238</v>
      </c>
      <c r="R12" s="18">
        <v>922.27698847186798</v>
      </c>
      <c r="S12" s="10" t="s">
        <v>159</v>
      </c>
    </row>
    <row r="13" spans="1:19" x14ac:dyDescent="0.2">
      <c r="A13" s="12" t="s">
        <v>176</v>
      </c>
      <c r="B13" s="18">
        <v>1112.22232865308</v>
      </c>
      <c r="C13" s="10" t="s">
        <v>159</v>
      </c>
      <c r="D13" s="18">
        <v>1349.29008304846</v>
      </c>
      <c r="E13" s="10" t="s">
        <v>159</v>
      </c>
      <c r="F13" s="18">
        <v>405.964843133942</v>
      </c>
      <c r="G13" s="10" t="s">
        <v>159</v>
      </c>
      <c r="H13" s="18">
        <v>651.357460125834</v>
      </c>
      <c r="I13" s="10" t="s">
        <v>159</v>
      </c>
      <c r="J13" s="18">
        <v>814.61747292537905</v>
      </c>
      <c r="K13" s="10" t="s">
        <v>159</v>
      </c>
      <c r="L13" s="18">
        <v>432.92383678233102</v>
      </c>
      <c r="M13" s="10" t="s">
        <v>159</v>
      </c>
      <c r="N13" s="18">
        <v>1091.9379308037901</v>
      </c>
      <c r="O13" s="10" t="s">
        <v>159</v>
      </c>
      <c r="P13" s="18">
        <v>0</v>
      </c>
      <c r="Q13" s="10" t="s">
        <v>238</v>
      </c>
      <c r="R13" s="18">
        <v>946.87236507385398</v>
      </c>
      <c r="S13" s="10" t="s">
        <v>159</v>
      </c>
    </row>
    <row r="14" spans="1:19" x14ac:dyDescent="0.2">
      <c r="A14" s="12" t="s">
        <v>177</v>
      </c>
      <c r="B14" s="18">
        <v>1113.5823233338699</v>
      </c>
      <c r="C14" s="10" t="s">
        <v>159</v>
      </c>
      <c r="D14" s="18">
        <v>1342.6628079854499</v>
      </c>
      <c r="E14" s="10" t="s">
        <v>159</v>
      </c>
      <c r="F14" s="18">
        <v>447.79354721976102</v>
      </c>
      <c r="G14" s="10" t="s">
        <v>159</v>
      </c>
      <c r="H14" s="18">
        <v>696.16598535891296</v>
      </c>
      <c r="I14" s="10" t="s">
        <v>159</v>
      </c>
      <c r="J14" s="18">
        <v>864.16415435043098</v>
      </c>
      <c r="K14" s="10" t="s">
        <v>159</v>
      </c>
      <c r="L14" s="18">
        <v>470.43305701426198</v>
      </c>
      <c r="M14" s="10" t="s">
        <v>159</v>
      </c>
      <c r="N14" s="18">
        <v>951.79165083862699</v>
      </c>
      <c r="O14" s="10" t="s">
        <v>159</v>
      </c>
      <c r="P14" s="18">
        <v>0</v>
      </c>
      <c r="Q14" s="10" t="s">
        <v>238</v>
      </c>
      <c r="R14" s="18">
        <v>921.97112471251705</v>
      </c>
      <c r="S14" s="10" t="s">
        <v>159</v>
      </c>
    </row>
    <row r="15" spans="1:19" x14ac:dyDescent="0.2">
      <c r="A15" s="12" t="s">
        <v>181</v>
      </c>
      <c r="B15" s="18">
        <v>1127.93646673337</v>
      </c>
      <c r="C15" s="10" t="s">
        <v>159</v>
      </c>
      <c r="D15" s="18">
        <v>1362.65913287222</v>
      </c>
      <c r="E15" s="10" t="s">
        <v>159</v>
      </c>
      <c r="F15" s="18">
        <v>466.11354525962503</v>
      </c>
      <c r="G15" s="10" t="s">
        <v>159</v>
      </c>
      <c r="H15" s="18">
        <v>776.09139057178095</v>
      </c>
      <c r="I15" s="10" t="s">
        <v>159</v>
      </c>
      <c r="J15" s="18">
        <v>904.48738510817498</v>
      </c>
      <c r="K15" s="10" t="s">
        <v>159</v>
      </c>
      <c r="L15" s="18">
        <v>501.01126781082797</v>
      </c>
      <c r="M15" s="10" t="s">
        <v>159</v>
      </c>
      <c r="N15" s="18">
        <v>899.24058495263796</v>
      </c>
      <c r="O15" s="10" t="s">
        <v>159</v>
      </c>
      <c r="P15" s="18">
        <v>0</v>
      </c>
      <c r="Q15" s="10" t="s">
        <v>238</v>
      </c>
      <c r="R15" s="18">
        <v>933.34133552749199</v>
      </c>
      <c r="S15" s="10" t="s">
        <v>159</v>
      </c>
    </row>
    <row r="16" spans="1:19" x14ac:dyDescent="0.2">
      <c r="A16" s="12" t="s">
        <v>182</v>
      </c>
      <c r="B16" s="18">
        <v>1052.3566728244</v>
      </c>
      <c r="C16" s="10" t="s">
        <v>159</v>
      </c>
      <c r="D16" s="18">
        <v>1388.96526233332</v>
      </c>
      <c r="E16" s="10" t="s">
        <v>159</v>
      </c>
      <c r="F16" s="18">
        <v>497.76300597663698</v>
      </c>
      <c r="G16" s="10" t="s">
        <v>159</v>
      </c>
      <c r="H16" s="18">
        <v>827.03508476252705</v>
      </c>
      <c r="I16" s="10" t="s">
        <v>159</v>
      </c>
      <c r="J16" s="18">
        <v>906.56239553716398</v>
      </c>
      <c r="K16" s="10" t="s">
        <v>159</v>
      </c>
      <c r="L16" s="18">
        <v>491.69094809154001</v>
      </c>
      <c r="M16" s="10" t="s">
        <v>159</v>
      </c>
      <c r="N16" s="18">
        <v>904.42555603236997</v>
      </c>
      <c r="O16" s="10" t="s">
        <v>159</v>
      </c>
      <c r="P16" s="18">
        <v>0</v>
      </c>
      <c r="Q16" s="10" t="s">
        <v>238</v>
      </c>
      <c r="R16" s="18">
        <v>950.46961408429104</v>
      </c>
      <c r="S16" s="10" t="s">
        <v>159</v>
      </c>
    </row>
    <row r="17" spans="1:19" x14ac:dyDescent="0.2">
      <c r="A17" s="12" t="s">
        <v>183</v>
      </c>
      <c r="B17" s="18">
        <v>1042.29306028223</v>
      </c>
      <c r="C17" s="10" t="s">
        <v>159</v>
      </c>
      <c r="D17" s="18">
        <v>1363.9034529365199</v>
      </c>
      <c r="E17" s="10" t="s">
        <v>159</v>
      </c>
      <c r="F17" s="18">
        <v>538.575385100326</v>
      </c>
      <c r="G17" s="10" t="s">
        <v>159</v>
      </c>
      <c r="H17" s="18">
        <v>827.90953695979897</v>
      </c>
      <c r="I17" s="10" t="s">
        <v>159</v>
      </c>
      <c r="J17" s="18">
        <v>871.60291060191298</v>
      </c>
      <c r="K17" s="10" t="s">
        <v>159</v>
      </c>
      <c r="L17" s="18">
        <v>410.83008760250698</v>
      </c>
      <c r="M17" s="10" t="s">
        <v>159</v>
      </c>
      <c r="N17" s="18">
        <v>891.16512764641402</v>
      </c>
      <c r="O17" s="10" t="s">
        <v>159</v>
      </c>
      <c r="P17" s="18">
        <v>0</v>
      </c>
      <c r="Q17" s="10" t="s">
        <v>238</v>
      </c>
      <c r="R17" s="18">
        <v>933.00940099867</v>
      </c>
      <c r="S17" s="10" t="s">
        <v>159</v>
      </c>
    </row>
    <row r="18" spans="1:19" x14ac:dyDescent="0.2">
      <c r="A18" s="12" t="s">
        <v>184</v>
      </c>
      <c r="B18" s="18">
        <v>955.08901348114205</v>
      </c>
      <c r="C18" s="10" t="s">
        <v>159</v>
      </c>
      <c r="D18" s="18">
        <v>1355.9621510875299</v>
      </c>
      <c r="E18" s="10" t="s">
        <v>159</v>
      </c>
      <c r="F18" s="18">
        <v>572.68549223426999</v>
      </c>
      <c r="G18" s="10" t="s">
        <v>159</v>
      </c>
      <c r="H18" s="18">
        <v>740.25266506623996</v>
      </c>
      <c r="I18" s="10" t="s">
        <v>159</v>
      </c>
      <c r="J18" s="18">
        <v>882.59671704661503</v>
      </c>
      <c r="K18" s="10" t="s">
        <v>159</v>
      </c>
      <c r="L18" s="18">
        <v>405.29247133849702</v>
      </c>
      <c r="M18" s="10" t="s">
        <v>159</v>
      </c>
      <c r="N18" s="18">
        <v>873.75490511077101</v>
      </c>
      <c r="O18" s="10" t="s">
        <v>159</v>
      </c>
      <c r="P18" s="18">
        <v>0</v>
      </c>
      <c r="Q18" s="10" t="s">
        <v>238</v>
      </c>
      <c r="R18" s="18">
        <v>907.08379675543995</v>
      </c>
      <c r="S18" s="10" t="s">
        <v>159</v>
      </c>
    </row>
    <row r="19" spans="1:19" x14ac:dyDescent="0.2">
      <c r="A19" s="12" t="s">
        <v>185</v>
      </c>
      <c r="B19" s="18">
        <v>871.33432996395402</v>
      </c>
      <c r="C19" s="10" t="s">
        <v>159</v>
      </c>
      <c r="D19" s="18">
        <v>1150.6801981333699</v>
      </c>
      <c r="E19" s="10" t="s">
        <v>159</v>
      </c>
      <c r="F19" s="18">
        <v>607.40845117340302</v>
      </c>
      <c r="G19" s="10" t="s">
        <v>159</v>
      </c>
      <c r="H19" s="18">
        <v>749.48852248675803</v>
      </c>
      <c r="I19" s="10" t="s">
        <v>159</v>
      </c>
      <c r="J19" s="18">
        <v>806.48143464196005</v>
      </c>
      <c r="K19" s="10" t="s">
        <v>159</v>
      </c>
      <c r="L19" s="18">
        <v>405.32382568140099</v>
      </c>
      <c r="M19" s="10" t="s">
        <v>159</v>
      </c>
      <c r="N19" s="18">
        <v>849.82670502378596</v>
      </c>
      <c r="O19" s="10" t="s">
        <v>159</v>
      </c>
      <c r="P19" s="18">
        <v>0</v>
      </c>
      <c r="Q19" s="10" t="s">
        <v>238</v>
      </c>
      <c r="R19" s="18">
        <v>827.12512591478799</v>
      </c>
      <c r="S19" s="10" t="s">
        <v>159</v>
      </c>
    </row>
    <row r="20" spans="1:19" x14ac:dyDescent="0.2">
      <c r="A20" s="12" t="s">
        <v>187</v>
      </c>
      <c r="B20" s="18">
        <v>814.81875698590102</v>
      </c>
      <c r="C20" s="10" t="s">
        <v>159</v>
      </c>
      <c r="D20" s="18">
        <v>1125.3309549673099</v>
      </c>
      <c r="E20" s="10" t="s">
        <v>159</v>
      </c>
      <c r="F20" s="18">
        <v>620.60136042586805</v>
      </c>
      <c r="G20" s="10" t="s">
        <v>159</v>
      </c>
      <c r="H20" s="18">
        <v>730.04134888398801</v>
      </c>
      <c r="I20" s="10" t="s">
        <v>159</v>
      </c>
      <c r="J20" s="18">
        <v>763.153411309749</v>
      </c>
      <c r="K20" s="10" t="s">
        <v>159</v>
      </c>
      <c r="L20" s="18">
        <v>409.70340953293601</v>
      </c>
      <c r="M20" s="10" t="s">
        <v>159</v>
      </c>
      <c r="N20" s="18">
        <v>834.21730040666205</v>
      </c>
      <c r="O20" s="10" t="s">
        <v>159</v>
      </c>
      <c r="P20" s="18">
        <v>0</v>
      </c>
      <c r="Q20" s="10" t="s">
        <v>238</v>
      </c>
      <c r="R20" s="18">
        <v>805.78199308285105</v>
      </c>
      <c r="S20" s="10" t="s">
        <v>159</v>
      </c>
    </row>
    <row r="21" spans="1:19" x14ac:dyDescent="0.2">
      <c r="A21" s="12" t="s">
        <v>188</v>
      </c>
      <c r="B21" s="18">
        <v>771.23391727201397</v>
      </c>
      <c r="C21" s="10" t="s">
        <v>159</v>
      </c>
      <c r="D21" s="18">
        <v>1078.29317051006</v>
      </c>
      <c r="E21" s="10" t="s">
        <v>159</v>
      </c>
      <c r="F21" s="18">
        <v>521.42737491471303</v>
      </c>
      <c r="G21" s="10" t="s">
        <v>159</v>
      </c>
      <c r="H21" s="18">
        <v>664.74885644993901</v>
      </c>
      <c r="I21" s="10" t="s">
        <v>159</v>
      </c>
      <c r="J21" s="18">
        <v>714.10567947413597</v>
      </c>
      <c r="K21" s="10" t="s">
        <v>159</v>
      </c>
      <c r="L21" s="18">
        <v>381.08791906430201</v>
      </c>
      <c r="M21" s="10" t="s">
        <v>159</v>
      </c>
      <c r="N21" s="18">
        <v>764.88410747316004</v>
      </c>
      <c r="O21" s="10" t="s">
        <v>159</v>
      </c>
      <c r="P21" s="18">
        <v>0</v>
      </c>
      <c r="Q21" s="10" t="s">
        <v>238</v>
      </c>
      <c r="R21" s="18">
        <v>753.13136404694001</v>
      </c>
      <c r="S21" s="10" t="s">
        <v>159</v>
      </c>
    </row>
    <row r="22" spans="1:19" x14ac:dyDescent="0.2">
      <c r="A22" s="12" t="s">
        <v>189</v>
      </c>
      <c r="B22" s="18">
        <v>761.664662978406</v>
      </c>
      <c r="C22" s="10" t="s">
        <v>159</v>
      </c>
      <c r="D22" s="18">
        <v>1084.1454332026899</v>
      </c>
      <c r="E22" s="10" t="s">
        <v>159</v>
      </c>
      <c r="F22" s="18">
        <v>447.659210586977</v>
      </c>
      <c r="G22" s="10" t="s">
        <v>159</v>
      </c>
      <c r="H22" s="18">
        <v>666.08856580289296</v>
      </c>
      <c r="I22" s="10" t="s">
        <v>159</v>
      </c>
      <c r="J22" s="18">
        <v>700.12790864138901</v>
      </c>
      <c r="K22" s="10" t="s">
        <v>159</v>
      </c>
      <c r="L22" s="18">
        <v>362.81869454877602</v>
      </c>
      <c r="M22" s="10" t="s">
        <v>159</v>
      </c>
      <c r="N22" s="18">
        <v>744.80298013608694</v>
      </c>
      <c r="O22" s="10" t="s">
        <v>159</v>
      </c>
      <c r="P22" s="18">
        <v>0</v>
      </c>
      <c r="Q22" s="10" t="s">
        <v>238</v>
      </c>
      <c r="R22" s="18">
        <v>746.77301393273501</v>
      </c>
      <c r="S22" s="10" t="s">
        <v>159</v>
      </c>
    </row>
    <row r="23" spans="1:19" x14ac:dyDescent="0.2">
      <c r="A23" s="12" t="s">
        <v>190</v>
      </c>
      <c r="B23" s="18">
        <v>733.83626730591004</v>
      </c>
      <c r="C23" s="10" t="s">
        <v>159</v>
      </c>
      <c r="D23" s="18">
        <v>1084.27625311628</v>
      </c>
      <c r="E23" s="10" t="s">
        <v>159</v>
      </c>
      <c r="F23" s="18">
        <v>430.166365447185</v>
      </c>
      <c r="G23" s="10" t="s">
        <v>159</v>
      </c>
      <c r="H23" s="18">
        <v>665.22631436700306</v>
      </c>
      <c r="I23" s="10" t="s">
        <v>159</v>
      </c>
      <c r="J23" s="18">
        <v>674.69152766423701</v>
      </c>
      <c r="K23" s="10" t="s">
        <v>159</v>
      </c>
      <c r="L23" s="18">
        <v>341.71148674606201</v>
      </c>
      <c r="M23" s="10" t="s">
        <v>159</v>
      </c>
      <c r="N23" s="18">
        <v>722.56766849053099</v>
      </c>
      <c r="O23" s="10" t="s">
        <v>159</v>
      </c>
      <c r="P23" s="18">
        <v>0</v>
      </c>
      <c r="Q23" s="10" t="s">
        <v>238</v>
      </c>
      <c r="R23" s="18">
        <v>736.571921511455</v>
      </c>
      <c r="S23" s="10" t="s">
        <v>159</v>
      </c>
    </row>
    <row r="24" spans="1:19" x14ac:dyDescent="0.2">
      <c r="A24" s="12" t="s">
        <v>191</v>
      </c>
      <c r="B24" s="18">
        <v>686.29366730289803</v>
      </c>
      <c r="C24" s="10" t="s">
        <v>159</v>
      </c>
      <c r="D24" s="18">
        <v>1059.66112513292</v>
      </c>
      <c r="E24" s="10" t="s">
        <v>159</v>
      </c>
      <c r="F24" s="18">
        <v>398.54522520231001</v>
      </c>
      <c r="G24" s="10" t="s">
        <v>159</v>
      </c>
      <c r="H24" s="18">
        <v>655.55441982511695</v>
      </c>
      <c r="I24" s="10" t="s">
        <v>159</v>
      </c>
      <c r="J24" s="18">
        <v>642.04798462987605</v>
      </c>
      <c r="K24" s="10" t="s">
        <v>159</v>
      </c>
      <c r="L24" s="18">
        <v>327.75581173195701</v>
      </c>
      <c r="M24" s="10" t="s">
        <v>159</v>
      </c>
      <c r="N24" s="18">
        <v>642.14738035016103</v>
      </c>
      <c r="O24" s="10" t="s">
        <v>159</v>
      </c>
      <c r="P24" s="18">
        <v>0</v>
      </c>
      <c r="Q24" s="10" t="s">
        <v>238</v>
      </c>
      <c r="R24" s="18">
        <v>701.49439518685494</v>
      </c>
      <c r="S24" s="10" t="s">
        <v>159</v>
      </c>
    </row>
    <row r="25" spans="1:19" x14ac:dyDescent="0.2">
      <c r="A25" s="12" t="s">
        <v>192</v>
      </c>
      <c r="B25" s="18">
        <v>634.42743153855997</v>
      </c>
      <c r="C25" s="10" t="s">
        <v>159</v>
      </c>
      <c r="D25" s="18">
        <v>1046.4658273764501</v>
      </c>
      <c r="E25" s="10" t="s">
        <v>159</v>
      </c>
      <c r="F25" s="18">
        <v>428.65898129433901</v>
      </c>
      <c r="G25" s="10" t="s">
        <v>159</v>
      </c>
      <c r="H25" s="18">
        <v>645.946351644223</v>
      </c>
      <c r="I25" s="10" t="s">
        <v>159</v>
      </c>
      <c r="J25" s="18">
        <v>619.81414845879704</v>
      </c>
      <c r="K25" s="10" t="s">
        <v>159</v>
      </c>
      <c r="L25" s="18">
        <v>311.40615912378399</v>
      </c>
      <c r="M25" s="10" t="s">
        <v>159</v>
      </c>
      <c r="N25" s="18">
        <v>615.62903241051094</v>
      </c>
      <c r="O25" s="10" t="s">
        <v>159</v>
      </c>
      <c r="P25" s="18">
        <v>0</v>
      </c>
      <c r="Q25" s="10" t="s">
        <v>238</v>
      </c>
      <c r="R25" s="18">
        <v>685.80146366849897</v>
      </c>
      <c r="S25" s="10" t="s">
        <v>159</v>
      </c>
    </row>
    <row r="26" spans="1:19" x14ac:dyDescent="0.2">
      <c r="A26" s="12" t="s">
        <v>193</v>
      </c>
      <c r="B26" s="18">
        <v>602.99535367519104</v>
      </c>
      <c r="C26" s="10" t="s">
        <v>159</v>
      </c>
      <c r="D26" s="18">
        <v>1077.3264649151599</v>
      </c>
      <c r="E26" s="10" t="s">
        <v>159</v>
      </c>
      <c r="F26" s="18">
        <v>501.15840625400301</v>
      </c>
      <c r="G26" s="10" t="s">
        <v>159</v>
      </c>
      <c r="H26" s="18">
        <v>661.99139528615797</v>
      </c>
      <c r="I26" s="10" t="s">
        <v>159</v>
      </c>
      <c r="J26" s="18">
        <v>599.5979113546</v>
      </c>
      <c r="K26" s="10" t="s">
        <v>159</v>
      </c>
      <c r="L26" s="18">
        <v>312.14392308210302</v>
      </c>
      <c r="M26" s="10" t="s">
        <v>159</v>
      </c>
      <c r="N26" s="18">
        <v>608.27300098356295</v>
      </c>
      <c r="O26" s="10" t="s">
        <v>159</v>
      </c>
      <c r="P26" s="18">
        <v>0</v>
      </c>
      <c r="Q26" s="10" t="s">
        <v>238</v>
      </c>
      <c r="R26" s="18">
        <v>696.09917026693995</v>
      </c>
      <c r="S26" s="10" t="s">
        <v>159</v>
      </c>
    </row>
    <row r="27" spans="1:19" x14ac:dyDescent="0.2">
      <c r="A27" s="12" t="s">
        <v>195</v>
      </c>
      <c r="B27" s="18">
        <v>587.91802271867198</v>
      </c>
      <c r="C27" s="10" t="s">
        <v>159</v>
      </c>
      <c r="D27" s="18">
        <v>1111.2569969399301</v>
      </c>
      <c r="E27" s="10" t="s">
        <v>159</v>
      </c>
      <c r="F27" s="18">
        <v>517.18552714435498</v>
      </c>
      <c r="G27" s="10" t="s">
        <v>159</v>
      </c>
      <c r="H27" s="18">
        <v>668.26205634791404</v>
      </c>
      <c r="I27" s="10" t="s">
        <v>159</v>
      </c>
      <c r="J27" s="18">
        <v>580.76548996068902</v>
      </c>
      <c r="K27" s="10" t="s">
        <v>159</v>
      </c>
      <c r="L27" s="18">
        <v>307.00986213494599</v>
      </c>
      <c r="M27" s="10" t="s">
        <v>159</v>
      </c>
      <c r="N27" s="18">
        <v>596.29991663799296</v>
      </c>
      <c r="O27" s="10" t="s">
        <v>159</v>
      </c>
      <c r="P27" s="18">
        <v>0</v>
      </c>
      <c r="Q27" s="10" t="s">
        <v>238</v>
      </c>
      <c r="R27" s="18">
        <v>704.16435253140105</v>
      </c>
      <c r="S27" s="10" t="s">
        <v>159</v>
      </c>
    </row>
    <row r="28" spans="1:19" x14ac:dyDescent="0.2">
      <c r="A28" s="12" t="s">
        <v>196</v>
      </c>
      <c r="B28" s="18">
        <v>564.095116851238</v>
      </c>
      <c r="C28" s="10" t="s">
        <v>159</v>
      </c>
      <c r="D28" s="18">
        <v>1089.49326518522</v>
      </c>
      <c r="E28" s="10" t="s">
        <v>159</v>
      </c>
      <c r="F28" s="18">
        <v>536.79021575918398</v>
      </c>
      <c r="G28" s="10" t="s">
        <v>159</v>
      </c>
      <c r="H28" s="18">
        <v>651.40217919594295</v>
      </c>
      <c r="I28" s="10" t="s">
        <v>159</v>
      </c>
      <c r="J28" s="18">
        <v>535.25624882241004</v>
      </c>
      <c r="K28" s="10" t="s">
        <v>159</v>
      </c>
      <c r="L28" s="18">
        <v>286.66592545953398</v>
      </c>
      <c r="M28" s="10" t="s">
        <v>159</v>
      </c>
      <c r="N28" s="18">
        <v>571.16551199935498</v>
      </c>
      <c r="O28" s="10" t="s">
        <v>159</v>
      </c>
      <c r="P28" s="18">
        <v>0</v>
      </c>
      <c r="Q28" s="10" t="s">
        <v>238</v>
      </c>
      <c r="R28" s="18">
        <v>683.88706761463402</v>
      </c>
      <c r="S28" s="10" t="s">
        <v>159</v>
      </c>
    </row>
    <row r="29" spans="1:19" x14ac:dyDescent="0.2">
      <c r="A29" s="12" t="s">
        <v>198</v>
      </c>
      <c r="B29" s="18">
        <v>533.57360538415696</v>
      </c>
      <c r="C29" s="10" t="s">
        <v>159</v>
      </c>
      <c r="D29" s="18">
        <v>1086.5377226145599</v>
      </c>
      <c r="E29" s="10" t="s">
        <v>179</v>
      </c>
      <c r="F29" s="18">
        <v>583.782117495178</v>
      </c>
      <c r="G29" s="10" t="s">
        <v>159</v>
      </c>
      <c r="H29" s="18">
        <v>652.76077133808599</v>
      </c>
      <c r="I29" s="10" t="s">
        <v>159</v>
      </c>
      <c r="J29" s="18">
        <v>520.34709517295596</v>
      </c>
      <c r="K29" s="10" t="s">
        <v>159</v>
      </c>
      <c r="L29" s="18">
        <v>263.33560967116603</v>
      </c>
      <c r="M29" s="10" t="s">
        <v>159</v>
      </c>
      <c r="N29" s="18">
        <v>567.01698957743304</v>
      </c>
      <c r="O29" s="10" t="s">
        <v>159</v>
      </c>
      <c r="P29" s="18">
        <v>0</v>
      </c>
      <c r="Q29" s="10" t="s">
        <v>238</v>
      </c>
      <c r="R29" s="18">
        <v>680.41533093464898</v>
      </c>
      <c r="S29" s="10" t="s">
        <v>159</v>
      </c>
    </row>
    <row r="30" spans="1:19" x14ac:dyDescent="0.2">
      <c r="A30" s="12" t="s">
        <v>199</v>
      </c>
      <c r="B30" s="18">
        <v>506.26931060313899</v>
      </c>
      <c r="C30" s="10" t="s">
        <v>159</v>
      </c>
      <c r="D30" s="18">
        <v>1079.1352703909099</v>
      </c>
      <c r="E30" s="10" t="s">
        <v>159</v>
      </c>
      <c r="F30" s="18">
        <v>592.31178200026704</v>
      </c>
      <c r="G30" s="10" t="s">
        <v>159</v>
      </c>
      <c r="H30" s="18">
        <v>643.36757917737395</v>
      </c>
      <c r="I30" s="10" t="s">
        <v>159</v>
      </c>
      <c r="J30" s="18">
        <v>504.77518270739199</v>
      </c>
      <c r="K30" s="10" t="s">
        <v>159</v>
      </c>
      <c r="L30" s="18">
        <v>248.52351583197401</v>
      </c>
      <c r="M30" s="10" t="s">
        <v>159</v>
      </c>
      <c r="N30" s="18">
        <v>547.95925288293301</v>
      </c>
      <c r="O30" s="10" t="s">
        <v>159</v>
      </c>
      <c r="P30" s="18">
        <v>0</v>
      </c>
      <c r="Q30" s="10" t="s">
        <v>238</v>
      </c>
      <c r="R30" s="18">
        <v>668.92196740645898</v>
      </c>
      <c r="S30" s="10" t="s">
        <v>159</v>
      </c>
    </row>
    <row r="31" spans="1:19" x14ac:dyDescent="0.2">
      <c r="A31" s="12" t="s">
        <v>200</v>
      </c>
      <c r="B31" s="18">
        <v>367.76860902864598</v>
      </c>
      <c r="C31" s="10" t="s">
        <v>159</v>
      </c>
      <c r="D31" s="18">
        <v>896.60645886136797</v>
      </c>
      <c r="E31" s="10" t="s">
        <v>159</v>
      </c>
      <c r="F31" s="18">
        <v>494.62190020383701</v>
      </c>
      <c r="G31" s="10" t="s">
        <v>159</v>
      </c>
      <c r="H31" s="18">
        <v>472.48516335557201</v>
      </c>
      <c r="I31" s="10" t="s">
        <v>159</v>
      </c>
      <c r="J31" s="18">
        <v>368.05491375889898</v>
      </c>
      <c r="K31" s="10" t="s">
        <v>159</v>
      </c>
      <c r="L31" s="18">
        <v>181.83134102555499</v>
      </c>
      <c r="M31" s="10" t="s">
        <v>159</v>
      </c>
      <c r="N31" s="18">
        <v>391.80646371643797</v>
      </c>
      <c r="O31" s="10" t="s">
        <v>159</v>
      </c>
      <c r="P31" s="18">
        <v>0</v>
      </c>
      <c r="Q31" s="10" t="s">
        <v>238</v>
      </c>
      <c r="R31" s="18">
        <v>520.98594180954603</v>
      </c>
      <c r="S31" s="10" t="s">
        <v>159</v>
      </c>
    </row>
    <row r="32" spans="1:19" x14ac:dyDescent="0.2">
      <c r="A32" s="15" t="s">
        <v>201</v>
      </c>
      <c r="B32" s="19">
        <v>441.42210036110799</v>
      </c>
      <c r="C32" s="14" t="s">
        <v>159</v>
      </c>
      <c r="D32" s="19">
        <v>1034.80370974691</v>
      </c>
      <c r="E32" s="14" t="s">
        <v>159</v>
      </c>
      <c r="F32" s="19">
        <v>789.06532082708202</v>
      </c>
      <c r="G32" s="14" t="s">
        <v>159</v>
      </c>
      <c r="H32" s="19">
        <v>718.43519623156897</v>
      </c>
      <c r="I32" s="14" t="s">
        <v>159</v>
      </c>
      <c r="J32" s="19">
        <v>539.70232414021996</v>
      </c>
      <c r="K32" s="14" t="s">
        <v>159</v>
      </c>
      <c r="L32" s="19">
        <v>260.00491474567798</v>
      </c>
      <c r="M32" s="14" t="s">
        <v>159</v>
      </c>
      <c r="N32" s="19">
        <v>303.32396003820298</v>
      </c>
      <c r="O32" s="14" t="s">
        <v>159</v>
      </c>
      <c r="P32" s="19">
        <v>0</v>
      </c>
      <c r="Q32" s="14" t="s">
        <v>238</v>
      </c>
      <c r="R32" s="19">
        <v>608.22960842570001</v>
      </c>
      <c r="S32" s="14" t="s">
        <v>159</v>
      </c>
    </row>
    <row r="34" spans="1:2" x14ac:dyDescent="0.2">
      <c r="A34" s="16" t="s">
        <v>202</v>
      </c>
      <c r="B34" s="16" t="s">
        <v>215</v>
      </c>
    </row>
    <row r="36" spans="1:2" x14ac:dyDescent="0.2">
      <c r="B36" s="16" t="s">
        <v>239</v>
      </c>
    </row>
    <row r="37" spans="1:2" x14ac:dyDescent="0.2">
      <c r="B37" s="16" t="s">
        <v>240</v>
      </c>
    </row>
    <row r="39" spans="1:2" x14ac:dyDescent="0.2">
      <c r="B39" s="16" t="s">
        <v>241</v>
      </c>
    </row>
    <row r="42" spans="1:2" x14ac:dyDescent="0.2">
      <c r="A42" s="17" t="str">
        <f>HYPERLINK("#'GAMING_MACHINES 7'!A2", "&lt;&lt;&lt; Previous table")</f>
        <v>&lt;&lt;&lt; Previous table</v>
      </c>
    </row>
    <row r="43" spans="1:2" x14ac:dyDescent="0.2">
      <c r="A43" s="17" t="str">
        <f>HYPERLINK("#'GAMING_MACHINES 9'!A2", "&gt;&gt;&gt; Next table")</f>
        <v>&gt;&gt;&gt; Next table</v>
      </c>
    </row>
  </sheetData>
  <mergeCells count="12">
    <mergeCell ref="A2:S2"/>
    <mergeCell ref="A3:S3"/>
    <mergeCell ref="A6:S6"/>
    <mergeCell ref="B5:C5"/>
    <mergeCell ref="D5:E5"/>
    <mergeCell ref="F5:G5"/>
    <mergeCell ref="H5:I5"/>
    <mergeCell ref="J5:K5"/>
    <mergeCell ref="L5:M5"/>
    <mergeCell ref="N5:O5"/>
    <mergeCell ref="P5:Q5"/>
    <mergeCell ref="R5:S5"/>
  </mergeCells>
  <pageMargins left="0.7" right="0.7" top="0.75" bottom="0.75" header="0.3" footer="0.3"/>
  <pageSetup paperSize="9" orientation="portrait" horizontalDpi="300" verticalDpi="30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S43"/>
  <sheetViews>
    <sheetView workbookViewId="0"/>
  </sheetViews>
  <sheetFormatPr defaultColWidth="11.42578125" defaultRowHeight="12.75" x14ac:dyDescent="0.2"/>
  <cols>
    <col min="1" max="2" width="12.7109375" customWidth="1"/>
    <col min="3" max="3" width="4.42578125" customWidth="1"/>
    <col min="4" max="4" width="12.7109375" customWidth="1"/>
    <col min="5" max="5" width="4.42578125" customWidth="1"/>
    <col min="6" max="6" width="12.7109375" customWidth="1"/>
    <col min="7" max="7" width="4.42578125" customWidth="1"/>
    <col min="8" max="8" width="12.7109375" customWidth="1"/>
    <col min="9" max="9" width="4.42578125" customWidth="1"/>
    <col min="10" max="10" width="12.7109375" customWidth="1"/>
    <col min="11" max="11" width="4.42578125" customWidth="1"/>
    <col min="12" max="12" width="12.7109375" customWidth="1"/>
    <col min="13" max="13" width="4.42578125" customWidth="1"/>
    <col min="14" max="14" width="12.7109375" customWidth="1"/>
    <col min="15" max="15" width="4.42578125" customWidth="1"/>
    <col min="16" max="16" width="12.7109375" customWidth="1"/>
    <col min="17" max="17" width="4.42578125" customWidth="1"/>
    <col min="18" max="18" width="12.7109375" customWidth="1"/>
    <col min="19" max="19" width="4.42578125" customWidth="1"/>
  </cols>
  <sheetData>
    <row r="1" spans="1:19" x14ac:dyDescent="0.2">
      <c r="A1" s="8" t="str">
        <f>HYPERLINK("#'INDEX'!B29", "Link to index")</f>
        <v>Link to index</v>
      </c>
    </row>
    <row r="2" spans="1:19" ht="15.75" customHeight="1" x14ac:dyDescent="0.2">
      <c r="A2" s="25" t="s">
        <v>249</v>
      </c>
      <c r="B2" s="24"/>
      <c r="C2" s="24"/>
      <c r="D2" s="24"/>
      <c r="E2" s="24"/>
      <c r="F2" s="24"/>
      <c r="G2" s="24"/>
      <c r="H2" s="24"/>
      <c r="I2" s="24"/>
      <c r="J2" s="24"/>
      <c r="K2" s="24"/>
      <c r="L2" s="24"/>
      <c r="M2" s="24"/>
      <c r="N2" s="24"/>
      <c r="O2" s="24"/>
      <c r="P2" s="24"/>
      <c r="Q2" s="24"/>
      <c r="R2" s="24"/>
      <c r="S2" s="24"/>
    </row>
    <row r="3" spans="1:19" ht="15.75" customHeight="1" x14ac:dyDescent="0.2">
      <c r="A3" s="25" t="s">
        <v>47</v>
      </c>
      <c r="B3" s="24"/>
      <c r="C3" s="24"/>
      <c r="D3" s="24"/>
      <c r="E3" s="24"/>
      <c r="F3" s="24"/>
      <c r="G3" s="24"/>
      <c r="H3" s="24"/>
      <c r="I3" s="24"/>
      <c r="J3" s="24"/>
      <c r="K3" s="24"/>
      <c r="L3" s="24"/>
      <c r="M3" s="24"/>
      <c r="N3" s="24"/>
      <c r="O3" s="24"/>
      <c r="P3" s="24"/>
      <c r="Q3" s="24"/>
      <c r="R3" s="24"/>
      <c r="S3" s="24"/>
    </row>
    <row r="4" spans="1:19" ht="15.75" customHeight="1" x14ac:dyDescent="0.2"/>
    <row r="5" spans="1:19" ht="55.5" customHeight="1" x14ac:dyDescent="0.2">
      <c r="A5" s="11" t="s">
        <v>159</v>
      </c>
      <c r="B5" s="27" t="s">
        <v>160</v>
      </c>
      <c r="C5" s="27" t="s">
        <v>159</v>
      </c>
      <c r="D5" s="27" t="s">
        <v>161</v>
      </c>
      <c r="E5" s="27" t="s">
        <v>159</v>
      </c>
      <c r="F5" s="27" t="s">
        <v>162</v>
      </c>
      <c r="G5" s="27" t="s">
        <v>159</v>
      </c>
      <c r="H5" s="27" t="s">
        <v>163</v>
      </c>
      <c r="I5" s="27" t="s">
        <v>159</v>
      </c>
      <c r="J5" s="27" t="s">
        <v>164</v>
      </c>
      <c r="K5" s="27" t="s">
        <v>159</v>
      </c>
      <c r="L5" s="27" t="s">
        <v>165</v>
      </c>
      <c r="M5" s="27" t="s">
        <v>159</v>
      </c>
      <c r="N5" s="27" t="s">
        <v>166</v>
      </c>
      <c r="O5" s="27" t="s">
        <v>159</v>
      </c>
      <c r="P5" s="27" t="s">
        <v>167</v>
      </c>
      <c r="Q5" s="27" t="s">
        <v>159</v>
      </c>
      <c r="R5" s="27" t="s">
        <v>168</v>
      </c>
      <c r="S5" s="27" t="s">
        <v>159</v>
      </c>
    </row>
    <row r="6" spans="1:19" x14ac:dyDescent="0.2">
      <c r="A6" s="26" t="s">
        <v>222</v>
      </c>
      <c r="B6" s="26"/>
      <c r="C6" s="26"/>
      <c r="D6" s="26"/>
      <c r="E6" s="26"/>
      <c r="F6" s="26"/>
      <c r="G6" s="26"/>
      <c r="H6" s="26"/>
      <c r="I6" s="26"/>
      <c r="J6" s="26"/>
      <c r="K6" s="26"/>
      <c r="L6" s="26"/>
      <c r="M6" s="26"/>
      <c r="N6" s="26"/>
      <c r="O6" s="26"/>
      <c r="P6" s="26"/>
      <c r="Q6" s="26"/>
      <c r="R6" s="26"/>
      <c r="S6" s="26"/>
    </row>
    <row r="7" spans="1:19" x14ac:dyDescent="0.2">
      <c r="A7" s="12" t="s">
        <v>170</v>
      </c>
      <c r="B7" s="9">
        <v>1.59953722607867</v>
      </c>
      <c r="C7" s="10" t="s">
        <v>159</v>
      </c>
      <c r="D7" s="9">
        <v>1.8755329385350701</v>
      </c>
      <c r="E7" s="10" t="s">
        <v>159</v>
      </c>
      <c r="F7" s="9">
        <v>0.18700790861159899</v>
      </c>
      <c r="G7" s="10" t="s">
        <v>159</v>
      </c>
      <c r="H7" s="9">
        <v>0.78013679653679702</v>
      </c>
      <c r="I7" s="10" t="s">
        <v>159</v>
      </c>
      <c r="J7" s="9">
        <v>1.19462989297208</v>
      </c>
      <c r="K7" s="10" t="s">
        <v>159</v>
      </c>
      <c r="L7" s="9">
        <v>0</v>
      </c>
      <c r="M7" s="10" t="s">
        <v>159</v>
      </c>
      <c r="N7" s="9">
        <v>1.4803351902222299</v>
      </c>
      <c r="O7" s="10" t="s">
        <v>159</v>
      </c>
      <c r="P7" s="9">
        <v>0</v>
      </c>
      <c r="Q7" s="10" t="s">
        <v>238</v>
      </c>
      <c r="R7" s="9">
        <v>1.3043506051111</v>
      </c>
      <c r="S7" s="10" t="s">
        <v>159</v>
      </c>
    </row>
    <row r="8" spans="1:19" x14ac:dyDescent="0.2">
      <c r="A8" s="12" t="s">
        <v>171</v>
      </c>
      <c r="B8" s="9">
        <v>1.51655401096799</v>
      </c>
      <c r="C8" s="10" t="s">
        <v>159</v>
      </c>
      <c r="D8" s="9">
        <v>1.83386605053555</v>
      </c>
      <c r="E8" s="10" t="s">
        <v>159</v>
      </c>
      <c r="F8" s="9">
        <v>0.42667221759644702</v>
      </c>
      <c r="G8" s="10" t="s">
        <v>159</v>
      </c>
      <c r="H8" s="9">
        <v>0.83355229346010495</v>
      </c>
      <c r="I8" s="10" t="s">
        <v>159</v>
      </c>
      <c r="J8" s="9">
        <v>1.30801134731399</v>
      </c>
      <c r="K8" s="10" t="s">
        <v>159</v>
      </c>
      <c r="L8" s="9">
        <v>7.0760383386581499E-2</v>
      </c>
      <c r="M8" s="10" t="s">
        <v>159</v>
      </c>
      <c r="N8" s="9">
        <v>1.6409448020108901</v>
      </c>
      <c r="O8" s="10" t="s">
        <v>159</v>
      </c>
      <c r="P8" s="9">
        <v>0</v>
      </c>
      <c r="Q8" s="10" t="s">
        <v>238</v>
      </c>
      <c r="R8" s="9">
        <v>1.3479515376029001</v>
      </c>
      <c r="S8" s="10" t="s">
        <v>159</v>
      </c>
    </row>
    <row r="9" spans="1:19" x14ac:dyDescent="0.2">
      <c r="A9" s="12" t="s">
        <v>172</v>
      </c>
      <c r="B9" s="9">
        <v>1.61088168229035</v>
      </c>
      <c r="C9" s="10" t="s">
        <v>159</v>
      </c>
      <c r="D9" s="9">
        <v>2.1196621683910402</v>
      </c>
      <c r="E9" s="10" t="s">
        <v>159</v>
      </c>
      <c r="F9" s="9">
        <v>0.53529571351058103</v>
      </c>
      <c r="G9" s="10" t="s">
        <v>159</v>
      </c>
      <c r="H9" s="9">
        <v>0.93528425237200497</v>
      </c>
      <c r="I9" s="10" t="s">
        <v>159</v>
      </c>
      <c r="J9" s="9">
        <v>1.36107125612196</v>
      </c>
      <c r="K9" s="10" t="s">
        <v>159</v>
      </c>
      <c r="L9" s="9">
        <v>0.29817311326697699</v>
      </c>
      <c r="M9" s="10" t="s">
        <v>159</v>
      </c>
      <c r="N9" s="9">
        <v>1.85060342590189</v>
      </c>
      <c r="O9" s="10" t="s">
        <v>159</v>
      </c>
      <c r="P9" s="9">
        <v>0</v>
      </c>
      <c r="Q9" s="10" t="s">
        <v>238</v>
      </c>
      <c r="R9" s="9">
        <v>1.53489913574822</v>
      </c>
      <c r="S9" s="10" t="s">
        <v>159</v>
      </c>
    </row>
    <row r="10" spans="1:19" x14ac:dyDescent="0.2">
      <c r="A10" s="12" t="s">
        <v>173</v>
      </c>
      <c r="B10" s="9">
        <v>1.7815662067296101</v>
      </c>
      <c r="C10" s="10" t="s">
        <v>159</v>
      </c>
      <c r="D10" s="9">
        <v>2.3775672709175599</v>
      </c>
      <c r="E10" s="10" t="s">
        <v>159</v>
      </c>
      <c r="F10" s="9">
        <v>0.58589341692789998</v>
      </c>
      <c r="G10" s="10" t="s">
        <v>159</v>
      </c>
      <c r="H10" s="9">
        <v>1.13643470171648</v>
      </c>
      <c r="I10" s="10" t="s">
        <v>159</v>
      </c>
      <c r="J10" s="9">
        <v>1.51203225916687</v>
      </c>
      <c r="K10" s="10" t="s">
        <v>159</v>
      </c>
      <c r="L10" s="9">
        <v>0.48615441722345998</v>
      </c>
      <c r="M10" s="10" t="s">
        <v>159</v>
      </c>
      <c r="N10" s="9">
        <v>2.0011592065783899</v>
      </c>
      <c r="O10" s="10" t="s">
        <v>159</v>
      </c>
      <c r="P10" s="9">
        <v>0</v>
      </c>
      <c r="Q10" s="10" t="s">
        <v>238</v>
      </c>
      <c r="R10" s="9">
        <v>1.72231586302582</v>
      </c>
      <c r="S10" s="10" t="s">
        <v>159</v>
      </c>
    </row>
    <row r="11" spans="1:19" x14ac:dyDescent="0.2">
      <c r="A11" s="12" t="s">
        <v>174</v>
      </c>
      <c r="B11" s="9">
        <v>1.70732636620945</v>
      </c>
      <c r="C11" s="10" t="s">
        <v>159</v>
      </c>
      <c r="D11" s="9">
        <v>2.4757659048007801</v>
      </c>
      <c r="E11" s="10" t="s">
        <v>159</v>
      </c>
      <c r="F11" s="9">
        <v>0.609017713365539</v>
      </c>
      <c r="G11" s="10" t="s">
        <v>159</v>
      </c>
      <c r="H11" s="9">
        <v>1.2331969881393801</v>
      </c>
      <c r="I11" s="10" t="s">
        <v>159</v>
      </c>
      <c r="J11" s="9">
        <v>1.58281331422616</v>
      </c>
      <c r="K11" s="10" t="s">
        <v>159</v>
      </c>
      <c r="L11" s="9">
        <v>0.72288569049601503</v>
      </c>
      <c r="M11" s="10" t="s">
        <v>159</v>
      </c>
      <c r="N11" s="9">
        <v>2.1241473797524102</v>
      </c>
      <c r="O11" s="10" t="s">
        <v>159</v>
      </c>
      <c r="P11" s="9">
        <v>0</v>
      </c>
      <c r="Q11" s="10" t="s">
        <v>238</v>
      </c>
      <c r="R11" s="9">
        <v>1.8153280412865</v>
      </c>
      <c r="S11" s="10" t="s">
        <v>159</v>
      </c>
    </row>
    <row r="12" spans="1:19" x14ac:dyDescent="0.2">
      <c r="A12" s="12" t="s">
        <v>175</v>
      </c>
      <c r="B12" s="9">
        <v>1.55670103092784</v>
      </c>
      <c r="C12" s="10" t="s">
        <v>159</v>
      </c>
      <c r="D12" s="9">
        <v>2.40859249384622</v>
      </c>
      <c r="E12" s="10" t="s">
        <v>159</v>
      </c>
      <c r="F12" s="9">
        <v>0.58560669456066905</v>
      </c>
      <c r="G12" s="10" t="s">
        <v>159</v>
      </c>
      <c r="H12" s="9">
        <v>1.31917883069237</v>
      </c>
      <c r="I12" s="10" t="s">
        <v>159</v>
      </c>
      <c r="J12" s="9">
        <v>1.6154959721768101</v>
      </c>
      <c r="K12" s="10" t="s">
        <v>159</v>
      </c>
      <c r="L12" s="9">
        <v>0.88011301890893301</v>
      </c>
      <c r="M12" s="10" t="s">
        <v>159</v>
      </c>
      <c r="N12" s="9">
        <v>2.0981129733085</v>
      </c>
      <c r="O12" s="10" t="s">
        <v>159</v>
      </c>
      <c r="P12" s="9">
        <v>0</v>
      </c>
      <c r="Q12" s="10" t="s">
        <v>238</v>
      </c>
      <c r="R12" s="9">
        <v>1.80083920655261</v>
      </c>
      <c r="S12" s="10" t="s">
        <v>159</v>
      </c>
    </row>
    <row r="13" spans="1:19" x14ac:dyDescent="0.2">
      <c r="A13" s="12" t="s">
        <v>176</v>
      </c>
      <c r="B13" s="9">
        <v>1.57687160940325</v>
      </c>
      <c r="C13" s="10" t="s">
        <v>159</v>
      </c>
      <c r="D13" s="9">
        <v>2.4704441296080701</v>
      </c>
      <c r="E13" s="10" t="s">
        <v>159</v>
      </c>
      <c r="F13" s="9">
        <v>0.69057876006742802</v>
      </c>
      <c r="G13" s="10" t="s">
        <v>159</v>
      </c>
      <c r="H13" s="9">
        <v>1.3313552828565001</v>
      </c>
      <c r="I13" s="10" t="s">
        <v>159</v>
      </c>
      <c r="J13" s="9">
        <v>1.63968331171639</v>
      </c>
      <c r="K13" s="10" t="s">
        <v>159</v>
      </c>
      <c r="L13" s="9">
        <v>0.96504882812500004</v>
      </c>
      <c r="M13" s="10" t="s">
        <v>159</v>
      </c>
      <c r="N13" s="9">
        <v>2.0922973932778701</v>
      </c>
      <c r="O13" s="10" t="s">
        <v>159</v>
      </c>
      <c r="P13" s="9">
        <v>0</v>
      </c>
      <c r="Q13" s="10" t="s">
        <v>238</v>
      </c>
      <c r="R13" s="9">
        <v>1.80560788165369</v>
      </c>
      <c r="S13" s="10" t="s">
        <v>159</v>
      </c>
    </row>
    <row r="14" spans="1:19" x14ac:dyDescent="0.2">
      <c r="A14" s="12" t="s">
        <v>177</v>
      </c>
      <c r="B14" s="9">
        <v>1.50546759030183</v>
      </c>
      <c r="C14" s="10" t="s">
        <v>159</v>
      </c>
      <c r="D14" s="9">
        <v>2.5048559231590199</v>
      </c>
      <c r="E14" s="10" t="s">
        <v>159</v>
      </c>
      <c r="F14" s="9">
        <v>0.76773192111029898</v>
      </c>
      <c r="G14" s="10" t="s">
        <v>159</v>
      </c>
      <c r="H14" s="9">
        <v>1.45677244273155</v>
      </c>
      <c r="I14" s="10" t="s">
        <v>159</v>
      </c>
      <c r="J14" s="9">
        <v>1.7730886444945</v>
      </c>
      <c r="K14" s="10" t="s">
        <v>159</v>
      </c>
      <c r="L14" s="9">
        <v>1.0604174573055001</v>
      </c>
      <c r="M14" s="10" t="s">
        <v>159</v>
      </c>
      <c r="N14" s="9">
        <v>1.8371230246175201</v>
      </c>
      <c r="O14" s="10" t="s">
        <v>159</v>
      </c>
      <c r="P14" s="9">
        <v>0</v>
      </c>
      <c r="Q14" s="10" t="s">
        <v>238</v>
      </c>
      <c r="R14" s="9">
        <v>1.77836864564516</v>
      </c>
      <c r="S14" s="10" t="s">
        <v>159</v>
      </c>
    </row>
    <row r="15" spans="1:19" x14ac:dyDescent="0.2">
      <c r="A15" s="12" t="s">
        <v>181</v>
      </c>
      <c r="B15" s="9">
        <v>1.4825767535380101</v>
      </c>
      <c r="C15" s="10" t="s">
        <v>159</v>
      </c>
      <c r="D15" s="9">
        <v>2.4324474701893002</v>
      </c>
      <c r="E15" s="10" t="s">
        <v>159</v>
      </c>
      <c r="F15" s="9">
        <v>0.78492935635792804</v>
      </c>
      <c r="G15" s="10" t="s">
        <v>159</v>
      </c>
      <c r="H15" s="9">
        <v>1.5415250925545001</v>
      </c>
      <c r="I15" s="10" t="s">
        <v>159</v>
      </c>
      <c r="J15" s="9">
        <v>1.8210746193532199</v>
      </c>
      <c r="K15" s="10" t="s">
        <v>159</v>
      </c>
      <c r="L15" s="9">
        <v>1.0761813593246901</v>
      </c>
      <c r="M15" s="10" t="s">
        <v>159</v>
      </c>
      <c r="N15" s="9">
        <v>1.70272696867219</v>
      </c>
      <c r="O15" s="10" t="s">
        <v>159</v>
      </c>
      <c r="P15" s="9">
        <v>0</v>
      </c>
      <c r="Q15" s="10" t="s">
        <v>238</v>
      </c>
      <c r="R15" s="9">
        <v>1.73529449185274</v>
      </c>
      <c r="S15" s="10" t="s">
        <v>159</v>
      </c>
    </row>
    <row r="16" spans="1:19" x14ac:dyDescent="0.2">
      <c r="A16" s="12" t="s">
        <v>182</v>
      </c>
      <c r="B16" s="9">
        <v>1.33705415162455</v>
      </c>
      <c r="C16" s="10" t="s">
        <v>159</v>
      </c>
      <c r="D16" s="9">
        <v>2.4052210211062599</v>
      </c>
      <c r="E16" s="10" t="s">
        <v>159</v>
      </c>
      <c r="F16" s="9">
        <v>0.76486817903126902</v>
      </c>
      <c r="G16" s="10" t="s">
        <v>159</v>
      </c>
      <c r="H16" s="9">
        <v>1.5484939397575901</v>
      </c>
      <c r="I16" s="10" t="s">
        <v>159</v>
      </c>
      <c r="J16" s="9">
        <v>1.79667881636372</v>
      </c>
      <c r="K16" s="10" t="s">
        <v>159</v>
      </c>
      <c r="L16" s="9">
        <v>1.0167745066321601</v>
      </c>
      <c r="M16" s="10" t="s">
        <v>159</v>
      </c>
      <c r="N16" s="9">
        <v>1.65679431170683</v>
      </c>
      <c r="O16" s="10" t="s">
        <v>159</v>
      </c>
      <c r="P16" s="9">
        <v>0</v>
      </c>
      <c r="Q16" s="10" t="s">
        <v>238</v>
      </c>
      <c r="R16" s="9">
        <v>1.7055949667768799</v>
      </c>
      <c r="S16" s="10" t="s">
        <v>159</v>
      </c>
    </row>
    <row r="17" spans="1:19" x14ac:dyDescent="0.2">
      <c r="A17" s="12" t="s">
        <v>183</v>
      </c>
      <c r="B17" s="9">
        <v>1.2833467041048301</v>
      </c>
      <c r="C17" s="10" t="s">
        <v>159</v>
      </c>
      <c r="D17" s="9">
        <v>2.3860321079129898</v>
      </c>
      <c r="E17" s="10" t="s">
        <v>159</v>
      </c>
      <c r="F17" s="9">
        <v>0.79554353303471403</v>
      </c>
      <c r="G17" s="10" t="s">
        <v>159</v>
      </c>
      <c r="H17" s="9">
        <v>1.4884906862498499</v>
      </c>
      <c r="I17" s="10" t="s">
        <v>159</v>
      </c>
      <c r="J17" s="9">
        <v>1.7212871287128699</v>
      </c>
      <c r="K17" s="10" t="s">
        <v>159</v>
      </c>
      <c r="L17" s="9">
        <v>0.82076547842401504</v>
      </c>
      <c r="M17" s="10" t="s">
        <v>159</v>
      </c>
      <c r="N17" s="9">
        <v>1.63455064722138</v>
      </c>
      <c r="O17" s="10" t="s">
        <v>159</v>
      </c>
      <c r="P17" s="9">
        <v>0</v>
      </c>
      <c r="Q17" s="10" t="s">
        <v>238</v>
      </c>
      <c r="R17" s="9">
        <v>1.6600402074418099</v>
      </c>
      <c r="S17" s="10" t="s">
        <v>159</v>
      </c>
    </row>
    <row r="18" spans="1:19" x14ac:dyDescent="0.2">
      <c r="A18" s="12" t="s">
        <v>184</v>
      </c>
      <c r="B18" s="9">
        <v>1.13428922321154</v>
      </c>
      <c r="C18" s="10" t="s">
        <v>159</v>
      </c>
      <c r="D18" s="9">
        <v>2.2830667760085301</v>
      </c>
      <c r="E18" s="10" t="s">
        <v>159</v>
      </c>
      <c r="F18" s="9">
        <v>0.82857328651320095</v>
      </c>
      <c r="G18" s="10" t="s">
        <v>159</v>
      </c>
      <c r="H18" s="9">
        <v>1.266299865565</v>
      </c>
      <c r="I18" s="10" t="s">
        <v>159</v>
      </c>
      <c r="J18" s="9">
        <v>1.6772186719708799</v>
      </c>
      <c r="K18" s="10" t="s">
        <v>159</v>
      </c>
      <c r="L18" s="9">
        <v>0.78842882249560597</v>
      </c>
      <c r="M18" s="10" t="s">
        <v>159</v>
      </c>
      <c r="N18" s="9">
        <v>1.5409391662627201</v>
      </c>
      <c r="O18" s="10" t="s">
        <v>159</v>
      </c>
      <c r="P18" s="9">
        <v>0</v>
      </c>
      <c r="Q18" s="10" t="s">
        <v>238</v>
      </c>
      <c r="R18" s="9">
        <v>1.54612902330054</v>
      </c>
      <c r="S18" s="10" t="s">
        <v>159</v>
      </c>
    </row>
    <row r="19" spans="1:19" x14ac:dyDescent="0.2">
      <c r="A19" s="12" t="s">
        <v>185</v>
      </c>
      <c r="B19" s="9">
        <v>0.96372203867193795</v>
      </c>
      <c r="C19" s="10" t="s">
        <v>159</v>
      </c>
      <c r="D19" s="9">
        <v>1.8989198515102499</v>
      </c>
      <c r="E19" s="10" t="s">
        <v>159</v>
      </c>
      <c r="F19" s="9">
        <v>0.84452827551857501</v>
      </c>
      <c r="G19" s="10" t="s">
        <v>159</v>
      </c>
      <c r="H19" s="9">
        <v>1.2475977909937399</v>
      </c>
      <c r="I19" s="10" t="s">
        <v>159</v>
      </c>
      <c r="J19" s="9">
        <v>1.4893062619042901</v>
      </c>
      <c r="K19" s="10" t="s">
        <v>159</v>
      </c>
      <c r="L19" s="9">
        <v>0.76846174004192902</v>
      </c>
      <c r="M19" s="10" t="s">
        <v>159</v>
      </c>
      <c r="N19" s="9">
        <v>1.4523627586743899</v>
      </c>
      <c r="O19" s="10" t="s">
        <v>159</v>
      </c>
      <c r="P19" s="9">
        <v>0</v>
      </c>
      <c r="Q19" s="10" t="s">
        <v>238</v>
      </c>
      <c r="R19" s="9">
        <v>1.3610910992843199</v>
      </c>
      <c r="S19" s="10" t="s">
        <v>159</v>
      </c>
    </row>
    <row r="20" spans="1:19" x14ac:dyDescent="0.2">
      <c r="A20" s="12" t="s">
        <v>187</v>
      </c>
      <c r="B20" s="9">
        <v>0.86454702542582096</v>
      </c>
      <c r="C20" s="10" t="s">
        <v>159</v>
      </c>
      <c r="D20" s="9">
        <v>1.79464808860307</v>
      </c>
      <c r="E20" s="10" t="s">
        <v>159</v>
      </c>
      <c r="F20" s="9">
        <v>0.79895584166158895</v>
      </c>
      <c r="G20" s="10" t="s">
        <v>159</v>
      </c>
      <c r="H20" s="9">
        <v>1.1544369299497399</v>
      </c>
      <c r="I20" s="10" t="s">
        <v>159</v>
      </c>
      <c r="J20" s="9">
        <v>1.31242219735646</v>
      </c>
      <c r="K20" s="10" t="s">
        <v>159</v>
      </c>
      <c r="L20" s="9">
        <v>0.72310877806940799</v>
      </c>
      <c r="M20" s="10" t="s">
        <v>159</v>
      </c>
      <c r="N20" s="9">
        <v>1.3873871934814399</v>
      </c>
      <c r="O20" s="10" t="s">
        <v>159</v>
      </c>
      <c r="P20" s="9">
        <v>0</v>
      </c>
      <c r="Q20" s="10" t="s">
        <v>238</v>
      </c>
      <c r="R20" s="9">
        <v>1.27257160614456</v>
      </c>
      <c r="S20" s="10" t="s">
        <v>159</v>
      </c>
    </row>
    <row r="21" spans="1:19" x14ac:dyDescent="0.2">
      <c r="A21" s="12" t="s">
        <v>188</v>
      </c>
      <c r="B21" s="9">
        <v>0.78228687415426201</v>
      </c>
      <c r="C21" s="10" t="s">
        <v>159</v>
      </c>
      <c r="D21" s="9">
        <v>1.7060809769144401</v>
      </c>
      <c r="E21" s="10" t="s">
        <v>159</v>
      </c>
      <c r="F21" s="9">
        <v>0.65817095157018501</v>
      </c>
      <c r="G21" s="10" t="s">
        <v>159</v>
      </c>
      <c r="H21" s="9">
        <v>1.0640085096182701</v>
      </c>
      <c r="I21" s="10" t="s">
        <v>159</v>
      </c>
      <c r="J21" s="9">
        <v>1.2411690632179</v>
      </c>
      <c r="K21" s="10" t="s">
        <v>159</v>
      </c>
      <c r="L21" s="9">
        <v>0.68442308792403195</v>
      </c>
      <c r="M21" s="10" t="s">
        <v>159</v>
      </c>
      <c r="N21" s="9">
        <v>1.29045524170107</v>
      </c>
      <c r="O21" s="10" t="s">
        <v>159</v>
      </c>
      <c r="P21" s="9">
        <v>0</v>
      </c>
      <c r="Q21" s="10" t="s">
        <v>238</v>
      </c>
      <c r="R21" s="9">
        <v>1.1954431128755001</v>
      </c>
      <c r="S21" s="10" t="s">
        <v>159</v>
      </c>
    </row>
    <row r="22" spans="1:19" x14ac:dyDescent="0.2">
      <c r="A22" s="12" t="s">
        <v>189</v>
      </c>
      <c r="B22" s="9">
        <v>0.74325226710634795</v>
      </c>
      <c r="C22" s="10" t="s">
        <v>159</v>
      </c>
      <c r="D22" s="9">
        <v>1.6637795092065399</v>
      </c>
      <c r="E22" s="10" t="s">
        <v>159</v>
      </c>
      <c r="F22" s="9">
        <v>0.54935548919725996</v>
      </c>
      <c r="G22" s="10" t="s">
        <v>159</v>
      </c>
      <c r="H22" s="9">
        <v>1.0511446172888099</v>
      </c>
      <c r="I22" s="10" t="s">
        <v>159</v>
      </c>
      <c r="J22" s="9">
        <v>1.1808817006716501</v>
      </c>
      <c r="K22" s="10" t="s">
        <v>159</v>
      </c>
      <c r="L22" s="9">
        <v>0.63381064329985004</v>
      </c>
      <c r="M22" s="10" t="s">
        <v>159</v>
      </c>
      <c r="N22" s="9">
        <v>1.22338458131079</v>
      </c>
      <c r="O22" s="10" t="s">
        <v>159</v>
      </c>
      <c r="P22" s="9">
        <v>0</v>
      </c>
      <c r="Q22" s="10" t="s">
        <v>238</v>
      </c>
      <c r="R22" s="9">
        <v>1.1537108134993901</v>
      </c>
      <c r="S22" s="10" t="s">
        <v>159</v>
      </c>
    </row>
    <row r="23" spans="1:19" x14ac:dyDescent="0.2">
      <c r="A23" s="12" t="s">
        <v>190</v>
      </c>
      <c r="B23" s="9">
        <v>0.69373471882640603</v>
      </c>
      <c r="C23" s="10" t="s">
        <v>159</v>
      </c>
      <c r="D23" s="9">
        <v>1.6533411646035101</v>
      </c>
      <c r="E23" s="10" t="s">
        <v>159</v>
      </c>
      <c r="F23" s="9">
        <v>0.51608689064558599</v>
      </c>
      <c r="G23" s="10" t="s">
        <v>159</v>
      </c>
      <c r="H23" s="9">
        <v>1.03133943555346</v>
      </c>
      <c r="I23" s="10" t="s">
        <v>159</v>
      </c>
      <c r="J23" s="9">
        <v>1.14959528268305</v>
      </c>
      <c r="K23" s="10" t="s">
        <v>159</v>
      </c>
      <c r="L23" s="9">
        <v>0.58640301702171005</v>
      </c>
      <c r="M23" s="10" t="s">
        <v>159</v>
      </c>
      <c r="N23" s="9">
        <v>1.1928008078184</v>
      </c>
      <c r="O23" s="10" t="s">
        <v>159</v>
      </c>
      <c r="P23" s="9">
        <v>0</v>
      </c>
      <c r="Q23" s="10" t="s">
        <v>238</v>
      </c>
      <c r="R23" s="9">
        <v>1.1231658504097399</v>
      </c>
      <c r="S23" s="10" t="s">
        <v>159</v>
      </c>
    </row>
    <row r="24" spans="1:19" x14ac:dyDescent="0.2">
      <c r="A24" s="12" t="s">
        <v>191</v>
      </c>
      <c r="B24" s="9">
        <v>0.62640995721509096</v>
      </c>
      <c r="C24" s="10" t="s">
        <v>159</v>
      </c>
      <c r="D24" s="9">
        <v>1.6438550407013099</v>
      </c>
      <c r="E24" s="10" t="s">
        <v>159</v>
      </c>
      <c r="F24" s="9">
        <v>0.457908958130477</v>
      </c>
      <c r="G24" s="10" t="s">
        <v>159</v>
      </c>
      <c r="H24" s="9">
        <v>1.0378223213869699</v>
      </c>
      <c r="I24" s="10" t="s">
        <v>159</v>
      </c>
      <c r="J24" s="9">
        <v>1.1092877423665</v>
      </c>
      <c r="K24" s="10" t="s">
        <v>159</v>
      </c>
      <c r="L24" s="9">
        <v>0.57736627610799796</v>
      </c>
      <c r="M24" s="10" t="s">
        <v>159</v>
      </c>
      <c r="N24" s="9">
        <v>1.0862694639507999</v>
      </c>
      <c r="O24" s="10" t="s">
        <v>159</v>
      </c>
      <c r="P24" s="9">
        <v>0</v>
      </c>
      <c r="Q24" s="10" t="s">
        <v>238</v>
      </c>
      <c r="R24" s="9">
        <v>1.0831731362708299</v>
      </c>
      <c r="S24" s="10" t="s">
        <v>159</v>
      </c>
    </row>
    <row r="25" spans="1:19" x14ac:dyDescent="0.2">
      <c r="A25" s="12" t="s">
        <v>192</v>
      </c>
      <c r="B25" s="9">
        <v>0.59694213141137797</v>
      </c>
      <c r="C25" s="10" t="s">
        <v>159</v>
      </c>
      <c r="D25" s="9">
        <v>1.60480535605021</v>
      </c>
      <c r="E25" s="10" t="s">
        <v>159</v>
      </c>
      <c r="F25" s="9">
        <v>0.46509160867508997</v>
      </c>
      <c r="G25" s="10" t="s">
        <v>159</v>
      </c>
      <c r="H25" s="9">
        <v>1.0242169625442299</v>
      </c>
      <c r="I25" s="10" t="s">
        <v>159</v>
      </c>
      <c r="J25" s="9">
        <v>1.0721092925026401</v>
      </c>
      <c r="K25" s="10" t="s">
        <v>159</v>
      </c>
      <c r="L25" s="9">
        <v>0.53057333970377496</v>
      </c>
      <c r="M25" s="10" t="s">
        <v>159</v>
      </c>
      <c r="N25" s="9">
        <v>1.0320124377333499</v>
      </c>
      <c r="O25" s="10" t="s">
        <v>159</v>
      </c>
      <c r="P25" s="9">
        <v>0</v>
      </c>
      <c r="Q25" s="10" t="s">
        <v>238</v>
      </c>
      <c r="R25" s="9">
        <v>1.0488521126849399</v>
      </c>
      <c r="S25" s="10" t="s">
        <v>159</v>
      </c>
    </row>
    <row r="26" spans="1:19" x14ac:dyDescent="0.2">
      <c r="A26" s="12" t="s">
        <v>193</v>
      </c>
      <c r="B26" s="9">
        <v>0.54554161915621402</v>
      </c>
      <c r="C26" s="10" t="s">
        <v>159</v>
      </c>
      <c r="D26" s="9">
        <v>1.6152254846274501</v>
      </c>
      <c r="E26" s="10" t="s">
        <v>159</v>
      </c>
      <c r="F26" s="9">
        <v>0.53100353447721904</v>
      </c>
      <c r="G26" s="10" t="s">
        <v>159</v>
      </c>
      <c r="H26" s="9">
        <v>1.0491139788046999</v>
      </c>
      <c r="I26" s="10" t="s">
        <v>159</v>
      </c>
      <c r="J26" s="9">
        <v>1.01877534980983</v>
      </c>
      <c r="K26" s="10" t="s">
        <v>159</v>
      </c>
      <c r="L26" s="9">
        <v>0.53091392334234799</v>
      </c>
      <c r="M26" s="10" t="s">
        <v>159</v>
      </c>
      <c r="N26" s="9">
        <v>1.00892682716335</v>
      </c>
      <c r="O26" s="10" t="s">
        <v>159</v>
      </c>
      <c r="P26" s="9">
        <v>0</v>
      </c>
      <c r="Q26" s="10" t="s">
        <v>238</v>
      </c>
      <c r="R26" s="9">
        <v>1.05220550539681</v>
      </c>
      <c r="S26" s="10" t="s">
        <v>159</v>
      </c>
    </row>
    <row r="27" spans="1:19" x14ac:dyDescent="0.2">
      <c r="A27" s="12" t="s">
        <v>195</v>
      </c>
      <c r="B27" s="9">
        <v>0.51882313092745402</v>
      </c>
      <c r="C27" s="10" t="s">
        <v>159</v>
      </c>
      <c r="D27" s="9">
        <v>1.6506708032869399</v>
      </c>
      <c r="E27" s="10" t="s">
        <v>159</v>
      </c>
      <c r="F27" s="9">
        <v>0.53789844329132697</v>
      </c>
      <c r="G27" s="10" t="s">
        <v>159</v>
      </c>
      <c r="H27" s="9">
        <v>1.07201148392345</v>
      </c>
      <c r="I27" s="10" t="s">
        <v>159</v>
      </c>
      <c r="J27" s="9">
        <v>1.00287911351774</v>
      </c>
      <c r="K27" s="10" t="s">
        <v>159</v>
      </c>
      <c r="L27" s="9">
        <v>0.51776116020847496</v>
      </c>
      <c r="M27" s="10" t="s">
        <v>159</v>
      </c>
      <c r="N27" s="9">
        <v>0.99766777743039903</v>
      </c>
      <c r="O27" s="10" t="s">
        <v>159</v>
      </c>
      <c r="P27" s="9">
        <v>0</v>
      </c>
      <c r="Q27" s="10" t="s">
        <v>238</v>
      </c>
      <c r="R27" s="9">
        <v>1.07054201570402</v>
      </c>
      <c r="S27" s="10" t="s">
        <v>159</v>
      </c>
    </row>
    <row r="28" spans="1:19" x14ac:dyDescent="0.2">
      <c r="A28" s="12" t="s">
        <v>196</v>
      </c>
      <c r="B28" s="9">
        <v>0.49608725049240099</v>
      </c>
      <c r="C28" s="10" t="s">
        <v>159</v>
      </c>
      <c r="D28" s="9">
        <v>1.60740269354147</v>
      </c>
      <c r="E28" s="10" t="s">
        <v>159</v>
      </c>
      <c r="F28" s="9">
        <v>0.55105241777196201</v>
      </c>
      <c r="G28" s="10" t="s">
        <v>159</v>
      </c>
      <c r="H28" s="9">
        <v>1.04973328038623</v>
      </c>
      <c r="I28" s="10" t="s">
        <v>159</v>
      </c>
      <c r="J28" s="9">
        <v>0.92504079412564599</v>
      </c>
      <c r="K28" s="10" t="s">
        <v>159</v>
      </c>
      <c r="L28" s="9">
        <v>0.49211784646951201</v>
      </c>
      <c r="M28" s="10" t="s">
        <v>159</v>
      </c>
      <c r="N28" s="9">
        <v>0.95015695353587604</v>
      </c>
      <c r="O28" s="10" t="s">
        <v>159</v>
      </c>
      <c r="P28" s="9">
        <v>0</v>
      </c>
      <c r="Q28" s="10" t="s">
        <v>238</v>
      </c>
      <c r="R28" s="9">
        <v>1.0458581843712</v>
      </c>
      <c r="S28" s="10" t="s">
        <v>159</v>
      </c>
    </row>
    <row r="29" spans="1:19" x14ac:dyDescent="0.2">
      <c r="A29" s="12" t="s">
        <v>198</v>
      </c>
      <c r="B29" s="9">
        <v>0.47090628939627399</v>
      </c>
      <c r="C29" s="10" t="s">
        <v>159</v>
      </c>
      <c r="D29" s="9">
        <v>1.60413241407025</v>
      </c>
      <c r="E29" s="10" t="s">
        <v>179</v>
      </c>
      <c r="F29" s="9">
        <v>0.59773962307781203</v>
      </c>
      <c r="G29" s="10" t="s">
        <v>159</v>
      </c>
      <c r="H29" s="9">
        <v>1.04415354088746</v>
      </c>
      <c r="I29" s="10" t="s">
        <v>159</v>
      </c>
      <c r="J29" s="9">
        <v>0.89516761792298105</v>
      </c>
      <c r="K29" s="10" t="s">
        <v>159</v>
      </c>
      <c r="L29" s="9">
        <v>0.45388295469131001</v>
      </c>
      <c r="M29" s="10" t="s">
        <v>159</v>
      </c>
      <c r="N29" s="9">
        <v>0.94416658485919602</v>
      </c>
      <c r="O29" s="10" t="s">
        <v>159</v>
      </c>
      <c r="P29" s="9">
        <v>0</v>
      </c>
      <c r="Q29" s="10" t="s">
        <v>238</v>
      </c>
      <c r="R29" s="9">
        <v>1.0415899924046399</v>
      </c>
      <c r="S29" s="10" t="s">
        <v>159</v>
      </c>
    </row>
    <row r="30" spans="1:19" x14ac:dyDescent="0.2">
      <c r="A30" s="12" t="s">
        <v>199</v>
      </c>
      <c r="B30" s="9">
        <v>0.44598947621464202</v>
      </c>
      <c r="C30" s="10" t="s">
        <v>159</v>
      </c>
      <c r="D30" s="9">
        <v>1.56976588355465</v>
      </c>
      <c r="E30" s="10" t="s">
        <v>159</v>
      </c>
      <c r="F30" s="9">
        <v>0.65423147581138996</v>
      </c>
      <c r="G30" s="10" t="s">
        <v>159</v>
      </c>
      <c r="H30" s="9">
        <v>1.0335469388434599</v>
      </c>
      <c r="I30" s="10" t="s">
        <v>159</v>
      </c>
      <c r="J30" s="9">
        <v>0.87446953175112296</v>
      </c>
      <c r="K30" s="10" t="s">
        <v>159</v>
      </c>
      <c r="L30" s="9">
        <v>0.42332170143811998</v>
      </c>
      <c r="M30" s="10" t="s">
        <v>159</v>
      </c>
      <c r="N30" s="9">
        <v>0.89362940301794103</v>
      </c>
      <c r="O30" s="10" t="s">
        <v>159</v>
      </c>
      <c r="P30" s="9">
        <v>0</v>
      </c>
      <c r="Q30" s="10" t="s">
        <v>238</v>
      </c>
      <c r="R30" s="9">
        <v>1.01899883915805</v>
      </c>
      <c r="S30" s="10" t="s">
        <v>159</v>
      </c>
    </row>
    <row r="31" spans="1:19" x14ac:dyDescent="0.2">
      <c r="A31" s="12" t="s">
        <v>200</v>
      </c>
      <c r="B31" s="9">
        <v>0.31212878637893499</v>
      </c>
      <c r="C31" s="10" t="s">
        <v>159</v>
      </c>
      <c r="D31" s="9">
        <v>1.27298525469476</v>
      </c>
      <c r="E31" s="10" t="s">
        <v>159</v>
      </c>
      <c r="F31" s="9">
        <v>0.564194691365699</v>
      </c>
      <c r="G31" s="10" t="s">
        <v>159</v>
      </c>
      <c r="H31" s="9">
        <v>0.73988200693068895</v>
      </c>
      <c r="I31" s="10" t="s">
        <v>159</v>
      </c>
      <c r="J31" s="9">
        <v>0.616847563917028</v>
      </c>
      <c r="K31" s="10" t="s">
        <v>159</v>
      </c>
      <c r="L31" s="9">
        <v>0.30267480674764902</v>
      </c>
      <c r="M31" s="10" t="s">
        <v>159</v>
      </c>
      <c r="N31" s="9">
        <v>0.61420084555477605</v>
      </c>
      <c r="O31" s="10" t="s">
        <v>159</v>
      </c>
      <c r="P31" s="9">
        <v>0</v>
      </c>
      <c r="Q31" s="10" t="s">
        <v>238</v>
      </c>
      <c r="R31" s="9">
        <v>0.77241800972130503</v>
      </c>
      <c r="S31" s="10" t="s">
        <v>159</v>
      </c>
    </row>
    <row r="32" spans="1:19" x14ac:dyDescent="0.2">
      <c r="A32" s="15" t="s">
        <v>201</v>
      </c>
      <c r="B32" s="13">
        <v>0.37562659354404199</v>
      </c>
      <c r="C32" s="14" t="s">
        <v>159</v>
      </c>
      <c r="D32" s="13">
        <v>1.4438940740528201</v>
      </c>
      <c r="E32" s="14" t="s">
        <v>159</v>
      </c>
      <c r="F32" s="13">
        <v>0.84963137887340201</v>
      </c>
      <c r="G32" s="14" t="s">
        <v>159</v>
      </c>
      <c r="H32" s="13">
        <v>1.0791222231195301</v>
      </c>
      <c r="I32" s="14" t="s">
        <v>159</v>
      </c>
      <c r="J32" s="13">
        <v>0.87875470836662495</v>
      </c>
      <c r="K32" s="14" t="s">
        <v>159</v>
      </c>
      <c r="L32" s="13">
        <v>0.41489266334146901</v>
      </c>
      <c r="M32" s="14" t="s">
        <v>159</v>
      </c>
      <c r="N32" s="13">
        <v>0.46472652357426197</v>
      </c>
      <c r="O32" s="14" t="s">
        <v>159</v>
      </c>
      <c r="P32" s="13">
        <v>0</v>
      </c>
      <c r="Q32" s="14" t="s">
        <v>238</v>
      </c>
      <c r="R32" s="13">
        <v>0.87806210676184804</v>
      </c>
      <c r="S32" s="14" t="s">
        <v>159</v>
      </c>
    </row>
    <row r="34" spans="1:2" x14ac:dyDescent="0.2">
      <c r="A34" s="16" t="s">
        <v>202</v>
      </c>
      <c r="B34" s="16" t="s">
        <v>215</v>
      </c>
    </row>
    <row r="36" spans="1:2" x14ac:dyDescent="0.2">
      <c r="B36" s="16" t="s">
        <v>239</v>
      </c>
    </row>
    <row r="37" spans="1:2" x14ac:dyDescent="0.2">
      <c r="B37" s="16" t="s">
        <v>240</v>
      </c>
    </row>
    <row r="39" spans="1:2" x14ac:dyDescent="0.2">
      <c r="B39" s="16" t="s">
        <v>241</v>
      </c>
    </row>
    <row r="42" spans="1:2" x14ac:dyDescent="0.2">
      <c r="A42" s="17" t="str">
        <f>HYPERLINK("#'GAMING_MACHINES 8'!A2", "&lt;&lt;&lt; Previous table")</f>
        <v>&lt;&lt;&lt; Previous table</v>
      </c>
    </row>
    <row r="43" spans="1:2" x14ac:dyDescent="0.2">
      <c r="A43" s="17" t="str">
        <f>HYPERLINK("#'GAMING_MACHINES 10'!A2", "&gt;&gt;&gt; Next table")</f>
        <v>&gt;&gt;&gt; Next table</v>
      </c>
    </row>
  </sheetData>
  <mergeCells count="12">
    <mergeCell ref="A2:S2"/>
    <mergeCell ref="A3:S3"/>
    <mergeCell ref="A6:S6"/>
    <mergeCell ref="B5:C5"/>
    <mergeCell ref="D5:E5"/>
    <mergeCell ref="F5:G5"/>
    <mergeCell ref="H5:I5"/>
    <mergeCell ref="J5:K5"/>
    <mergeCell ref="L5:M5"/>
    <mergeCell ref="N5:O5"/>
    <mergeCell ref="P5:Q5"/>
    <mergeCell ref="R5:S5"/>
  </mergeCells>
  <pageMargins left="0.7" right="0.7" top="0.75" bottom="0.75" header="0.3" footer="0.3"/>
  <pageSetup paperSize="9" orientation="portrait" horizontalDpi="300" verticalDpi="30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S43"/>
  <sheetViews>
    <sheetView workbookViewId="0"/>
  </sheetViews>
  <sheetFormatPr defaultColWidth="11.42578125" defaultRowHeight="12.75" x14ac:dyDescent="0.2"/>
  <cols>
    <col min="1" max="2" width="12.7109375" customWidth="1"/>
    <col min="3" max="3" width="4.42578125" customWidth="1"/>
    <col min="4" max="4" width="12.7109375" customWidth="1"/>
    <col min="5" max="5" width="4.42578125" customWidth="1"/>
    <col min="6" max="6" width="12.7109375" customWidth="1"/>
    <col min="7" max="7" width="4.42578125" customWidth="1"/>
    <col min="8" max="8" width="12.7109375" customWidth="1"/>
    <col min="9" max="9" width="4.42578125" customWidth="1"/>
    <col min="10" max="10" width="12.7109375" customWidth="1"/>
    <col min="11" max="11" width="4.42578125" customWidth="1"/>
    <col min="12" max="12" width="12.7109375" customWidth="1"/>
    <col min="13" max="13" width="4.42578125" customWidth="1"/>
    <col min="14" max="14" width="12.7109375" customWidth="1"/>
    <col min="15" max="15" width="4.42578125" customWidth="1"/>
    <col min="16" max="16" width="12.7109375" customWidth="1"/>
    <col min="17" max="17" width="4.42578125" customWidth="1"/>
    <col min="18" max="18" width="12.7109375" customWidth="1"/>
    <col min="19" max="19" width="4.42578125" customWidth="1"/>
  </cols>
  <sheetData>
    <row r="1" spans="1:19" x14ac:dyDescent="0.2">
      <c r="A1" s="8" t="str">
        <f>HYPERLINK("#'INDEX'!B30", "Link to index")</f>
        <v>Link to index</v>
      </c>
    </row>
    <row r="2" spans="1:19" ht="15.75" customHeight="1" x14ac:dyDescent="0.2">
      <c r="A2" s="25" t="s">
        <v>250</v>
      </c>
      <c r="B2" s="24"/>
      <c r="C2" s="24"/>
      <c r="D2" s="24"/>
      <c r="E2" s="24"/>
      <c r="F2" s="24"/>
      <c r="G2" s="24"/>
      <c r="H2" s="24"/>
      <c r="I2" s="24"/>
      <c r="J2" s="24"/>
      <c r="K2" s="24"/>
      <c r="L2" s="24"/>
      <c r="M2" s="24"/>
      <c r="N2" s="24"/>
      <c r="O2" s="24"/>
      <c r="P2" s="24"/>
      <c r="Q2" s="24"/>
      <c r="R2" s="24"/>
      <c r="S2" s="24"/>
    </row>
    <row r="3" spans="1:19" ht="15.75" customHeight="1" x14ac:dyDescent="0.2">
      <c r="A3" s="25" t="s">
        <v>48</v>
      </c>
      <c r="B3" s="24"/>
      <c r="C3" s="24"/>
      <c r="D3" s="24"/>
      <c r="E3" s="24"/>
      <c r="F3" s="24"/>
      <c r="G3" s="24"/>
      <c r="H3" s="24"/>
      <c r="I3" s="24"/>
      <c r="J3" s="24"/>
      <c r="K3" s="24"/>
      <c r="L3" s="24"/>
      <c r="M3" s="24"/>
      <c r="N3" s="24"/>
      <c r="O3" s="24"/>
      <c r="P3" s="24"/>
      <c r="Q3" s="24"/>
      <c r="R3" s="24"/>
      <c r="S3" s="24"/>
    </row>
    <row r="4" spans="1:19" ht="15.75" customHeight="1" x14ac:dyDescent="0.2"/>
    <row r="5" spans="1:19" ht="55.5" customHeight="1" x14ac:dyDescent="0.2">
      <c r="A5" s="11" t="s">
        <v>159</v>
      </c>
      <c r="B5" s="27" t="s">
        <v>160</v>
      </c>
      <c r="C5" s="27" t="s">
        <v>159</v>
      </c>
      <c r="D5" s="27" t="s">
        <v>161</v>
      </c>
      <c r="E5" s="27" t="s">
        <v>159</v>
      </c>
      <c r="F5" s="27" t="s">
        <v>162</v>
      </c>
      <c r="G5" s="27" t="s">
        <v>159</v>
      </c>
      <c r="H5" s="27" t="s">
        <v>163</v>
      </c>
      <c r="I5" s="27" t="s">
        <v>159</v>
      </c>
      <c r="J5" s="27" t="s">
        <v>164</v>
      </c>
      <c r="K5" s="27" t="s">
        <v>159</v>
      </c>
      <c r="L5" s="27" t="s">
        <v>165</v>
      </c>
      <c r="M5" s="27" t="s">
        <v>159</v>
      </c>
      <c r="N5" s="27" t="s">
        <v>166</v>
      </c>
      <c r="O5" s="27" t="s">
        <v>159</v>
      </c>
      <c r="P5" s="27" t="s">
        <v>167</v>
      </c>
      <c r="Q5" s="27" t="s">
        <v>159</v>
      </c>
      <c r="R5" s="27" t="s">
        <v>168</v>
      </c>
      <c r="S5" s="27" t="s">
        <v>159</v>
      </c>
    </row>
    <row r="6" spans="1:19" x14ac:dyDescent="0.2">
      <c r="A6" s="26" t="s">
        <v>222</v>
      </c>
      <c r="B6" s="26"/>
      <c r="C6" s="26"/>
      <c r="D6" s="26"/>
      <c r="E6" s="26"/>
      <c r="F6" s="26"/>
      <c r="G6" s="26"/>
      <c r="H6" s="26"/>
      <c r="I6" s="26"/>
      <c r="J6" s="26"/>
      <c r="K6" s="26"/>
      <c r="L6" s="26"/>
      <c r="M6" s="26"/>
      <c r="N6" s="26"/>
      <c r="O6" s="26"/>
      <c r="P6" s="26"/>
      <c r="Q6" s="26"/>
      <c r="R6" s="26"/>
      <c r="S6" s="26"/>
    </row>
    <row r="7" spans="1:19" x14ac:dyDescent="0.2">
      <c r="A7" s="12" t="s">
        <v>170</v>
      </c>
      <c r="B7" s="18">
        <v>65.053647891968794</v>
      </c>
      <c r="C7" s="10" t="s">
        <v>159</v>
      </c>
      <c r="D7" s="18">
        <v>63.7282598571772</v>
      </c>
      <c r="E7" s="10" t="s">
        <v>159</v>
      </c>
      <c r="F7" s="18">
        <v>6.53387755823855</v>
      </c>
      <c r="G7" s="10" t="s">
        <v>159</v>
      </c>
      <c r="H7" s="18">
        <v>31.099807185868599</v>
      </c>
      <c r="I7" s="10" t="s">
        <v>159</v>
      </c>
      <c r="J7" s="18">
        <v>55.930709687818599</v>
      </c>
      <c r="K7" s="10" t="s">
        <v>159</v>
      </c>
      <c r="L7" s="18">
        <v>0</v>
      </c>
      <c r="M7" s="10" t="s">
        <v>159</v>
      </c>
      <c r="N7" s="18">
        <v>48.954783829443898</v>
      </c>
      <c r="O7" s="10" t="s">
        <v>159</v>
      </c>
      <c r="P7" s="18">
        <v>0</v>
      </c>
      <c r="Q7" s="10" t="s">
        <v>238</v>
      </c>
      <c r="R7" s="18">
        <v>47.725804874129203</v>
      </c>
      <c r="S7" s="10" t="s">
        <v>159</v>
      </c>
    </row>
    <row r="8" spans="1:19" x14ac:dyDescent="0.2">
      <c r="A8" s="12" t="s">
        <v>171</v>
      </c>
      <c r="B8" s="18">
        <v>69.747376694370999</v>
      </c>
      <c r="C8" s="10" t="s">
        <v>159</v>
      </c>
      <c r="D8" s="18">
        <v>62.703922402533102</v>
      </c>
      <c r="E8" s="10" t="s">
        <v>159</v>
      </c>
      <c r="F8" s="18">
        <v>15.318026665901399</v>
      </c>
      <c r="G8" s="10" t="s">
        <v>159</v>
      </c>
      <c r="H8" s="18">
        <v>32.940880030516198</v>
      </c>
      <c r="I8" s="10" t="s">
        <v>159</v>
      </c>
      <c r="J8" s="18">
        <v>59.328300473154002</v>
      </c>
      <c r="K8" s="10" t="s">
        <v>159</v>
      </c>
      <c r="L8" s="18">
        <v>3.4493110313004798</v>
      </c>
      <c r="M8" s="10" t="s">
        <v>159</v>
      </c>
      <c r="N8" s="18">
        <v>52.808712505120198</v>
      </c>
      <c r="O8" s="10" t="s">
        <v>159</v>
      </c>
      <c r="P8" s="18">
        <v>0</v>
      </c>
      <c r="Q8" s="10" t="s">
        <v>238</v>
      </c>
      <c r="R8" s="18">
        <v>49.438144452845499</v>
      </c>
      <c r="S8" s="10" t="s">
        <v>159</v>
      </c>
    </row>
    <row r="9" spans="1:19" x14ac:dyDescent="0.2">
      <c r="A9" s="12" t="s">
        <v>172</v>
      </c>
      <c r="B9" s="18">
        <v>71.108315159648797</v>
      </c>
      <c r="C9" s="10" t="s">
        <v>159</v>
      </c>
      <c r="D9" s="18">
        <v>66.017698606864698</v>
      </c>
      <c r="E9" s="10" t="s">
        <v>159</v>
      </c>
      <c r="F9" s="18">
        <v>17.755041438328401</v>
      </c>
      <c r="G9" s="10" t="s">
        <v>159</v>
      </c>
      <c r="H9" s="18">
        <v>34.186789815056102</v>
      </c>
      <c r="I9" s="10" t="s">
        <v>159</v>
      </c>
      <c r="J9" s="18">
        <v>59.419729032219202</v>
      </c>
      <c r="K9" s="10" t="s">
        <v>159</v>
      </c>
      <c r="L9" s="18">
        <v>13.3579423666254</v>
      </c>
      <c r="M9" s="10" t="s">
        <v>159</v>
      </c>
      <c r="N9" s="18">
        <v>53.526370954650403</v>
      </c>
      <c r="O9" s="10" t="s">
        <v>159</v>
      </c>
      <c r="P9" s="18">
        <v>0</v>
      </c>
      <c r="Q9" s="10" t="s">
        <v>238</v>
      </c>
      <c r="R9" s="18">
        <v>51.851197929572898</v>
      </c>
      <c r="S9" s="10" t="s">
        <v>159</v>
      </c>
    </row>
    <row r="10" spans="1:19" x14ac:dyDescent="0.2">
      <c r="A10" s="12" t="s">
        <v>173</v>
      </c>
      <c r="B10" s="18">
        <v>73.543548644975601</v>
      </c>
      <c r="C10" s="10" t="s">
        <v>159</v>
      </c>
      <c r="D10" s="18">
        <v>68.317169936728803</v>
      </c>
      <c r="E10" s="10" t="s">
        <v>159</v>
      </c>
      <c r="F10" s="18">
        <v>19.871563144576498</v>
      </c>
      <c r="G10" s="10" t="s">
        <v>159</v>
      </c>
      <c r="H10" s="18">
        <v>38.010809888488502</v>
      </c>
      <c r="I10" s="10" t="s">
        <v>159</v>
      </c>
      <c r="J10" s="18">
        <v>61.509482224131403</v>
      </c>
      <c r="K10" s="10" t="s">
        <v>159</v>
      </c>
      <c r="L10" s="18">
        <v>19.9992873939999</v>
      </c>
      <c r="M10" s="10" t="s">
        <v>159</v>
      </c>
      <c r="N10" s="18">
        <v>56.531886752935399</v>
      </c>
      <c r="O10" s="10" t="s">
        <v>159</v>
      </c>
      <c r="P10" s="18">
        <v>0</v>
      </c>
      <c r="Q10" s="10" t="s">
        <v>238</v>
      </c>
      <c r="R10" s="18">
        <v>55.090086513552102</v>
      </c>
      <c r="S10" s="10" t="s">
        <v>159</v>
      </c>
    </row>
    <row r="11" spans="1:19" x14ac:dyDescent="0.2">
      <c r="A11" s="12" t="s">
        <v>174</v>
      </c>
      <c r="B11" s="18">
        <v>74.747046291839197</v>
      </c>
      <c r="C11" s="10" t="s">
        <v>159</v>
      </c>
      <c r="D11" s="18">
        <v>70.323933619928198</v>
      </c>
      <c r="E11" s="10" t="s">
        <v>159</v>
      </c>
      <c r="F11" s="18">
        <v>17.922496070103101</v>
      </c>
      <c r="G11" s="10" t="s">
        <v>159</v>
      </c>
      <c r="H11" s="18">
        <v>43.154320865361797</v>
      </c>
      <c r="I11" s="10" t="s">
        <v>159</v>
      </c>
      <c r="J11" s="18">
        <v>63.297194791256899</v>
      </c>
      <c r="K11" s="10" t="s">
        <v>159</v>
      </c>
      <c r="L11" s="18">
        <v>28.993483324677999</v>
      </c>
      <c r="M11" s="10" t="s">
        <v>159</v>
      </c>
      <c r="N11" s="18">
        <v>57.382752604029001</v>
      </c>
      <c r="O11" s="10" t="s">
        <v>159</v>
      </c>
      <c r="P11" s="18">
        <v>0</v>
      </c>
      <c r="Q11" s="10" t="s">
        <v>238</v>
      </c>
      <c r="R11" s="18">
        <v>57.491289638499403</v>
      </c>
      <c r="S11" s="10" t="s">
        <v>159</v>
      </c>
    </row>
    <row r="12" spans="1:19" x14ac:dyDescent="0.2">
      <c r="A12" s="12" t="s">
        <v>175</v>
      </c>
      <c r="B12" s="18">
        <v>73.954941360230805</v>
      </c>
      <c r="C12" s="10" t="s">
        <v>159</v>
      </c>
      <c r="D12" s="18">
        <v>69.980532121998706</v>
      </c>
      <c r="E12" s="10" t="s">
        <v>159</v>
      </c>
      <c r="F12" s="18">
        <v>16.393077801528499</v>
      </c>
      <c r="G12" s="10" t="s">
        <v>159</v>
      </c>
      <c r="H12" s="18">
        <v>46.7626330590602</v>
      </c>
      <c r="I12" s="10" t="s">
        <v>159</v>
      </c>
      <c r="J12" s="18">
        <v>64.839716860361804</v>
      </c>
      <c r="K12" s="10" t="s">
        <v>159</v>
      </c>
      <c r="L12" s="18">
        <v>34.950242813303497</v>
      </c>
      <c r="M12" s="10" t="s">
        <v>159</v>
      </c>
      <c r="N12" s="18">
        <v>56.751075396998601</v>
      </c>
      <c r="O12" s="10" t="s">
        <v>159</v>
      </c>
      <c r="P12" s="18">
        <v>0</v>
      </c>
      <c r="Q12" s="10" t="s">
        <v>238</v>
      </c>
      <c r="R12" s="18">
        <v>57.979746277172701</v>
      </c>
      <c r="S12" s="10" t="s">
        <v>159</v>
      </c>
    </row>
    <row r="13" spans="1:19" x14ac:dyDescent="0.2">
      <c r="A13" s="12" t="s">
        <v>176</v>
      </c>
      <c r="B13" s="18">
        <v>75.395562779920098</v>
      </c>
      <c r="C13" s="10" t="s">
        <v>159</v>
      </c>
      <c r="D13" s="18">
        <v>71.222501100501702</v>
      </c>
      <c r="E13" s="10" t="s">
        <v>159</v>
      </c>
      <c r="F13" s="18">
        <v>17.003867873773</v>
      </c>
      <c r="G13" s="10" t="s">
        <v>159</v>
      </c>
      <c r="H13" s="18">
        <v>48.9826808754067</v>
      </c>
      <c r="I13" s="10" t="s">
        <v>159</v>
      </c>
      <c r="J13" s="18">
        <v>67.320851675660293</v>
      </c>
      <c r="K13" s="10" t="s">
        <v>159</v>
      </c>
      <c r="L13" s="18">
        <v>37.984876637001101</v>
      </c>
      <c r="M13" s="10" t="s">
        <v>159</v>
      </c>
      <c r="N13" s="18">
        <v>58.697014392114099</v>
      </c>
      <c r="O13" s="10" t="s">
        <v>159</v>
      </c>
      <c r="P13" s="18">
        <v>0</v>
      </c>
      <c r="Q13" s="10" t="s">
        <v>238</v>
      </c>
      <c r="R13" s="18">
        <v>59.4318515462124</v>
      </c>
      <c r="S13" s="10" t="s">
        <v>159</v>
      </c>
    </row>
    <row r="14" spans="1:19" x14ac:dyDescent="0.2">
      <c r="A14" s="12" t="s">
        <v>177</v>
      </c>
      <c r="B14" s="18">
        <v>75.295112394308106</v>
      </c>
      <c r="C14" s="10" t="s">
        <v>159</v>
      </c>
      <c r="D14" s="18">
        <v>70.641575894711394</v>
      </c>
      <c r="E14" s="10" t="s">
        <v>159</v>
      </c>
      <c r="F14" s="18">
        <v>16.7898720022365</v>
      </c>
      <c r="G14" s="10" t="s">
        <v>159</v>
      </c>
      <c r="H14" s="18">
        <v>51.548362549763802</v>
      </c>
      <c r="I14" s="10" t="s">
        <v>159</v>
      </c>
      <c r="J14" s="18">
        <v>68.154731588061495</v>
      </c>
      <c r="K14" s="10" t="s">
        <v>159</v>
      </c>
      <c r="L14" s="18">
        <v>41.280733958508002</v>
      </c>
      <c r="M14" s="10" t="s">
        <v>159</v>
      </c>
      <c r="N14" s="18">
        <v>55.104136937789299</v>
      </c>
      <c r="O14" s="10" t="s">
        <v>159</v>
      </c>
      <c r="P14" s="18">
        <v>0</v>
      </c>
      <c r="Q14" s="10" t="s">
        <v>238</v>
      </c>
      <c r="R14" s="18">
        <v>58.778316109495698</v>
      </c>
      <c r="S14" s="10" t="s">
        <v>159</v>
      </c>
    </row>
    <row r="15" spans="1:19" x14ac:dyDescent="0.2">
      <c r="A15" s="12" t="s">
        <v>181</v>
      </c>
      <c r="B15" s="18">
        <v>75.453400503778298</v>
      </c>
      <c r="C15" s="10" t="s">
        <v>159</v>
      </c>
      <c r="D15" s="18">
        <v>70.656412743634505</v>
      </c>
      <c r="E15" s="10" t="s">
        <v>159</v>
      </c>
      <c r="F15" s="18">
        <v>16.832560905816202</v>
      </c>
      <c r="G15" s="10" t="s">
        <v>159</v>
      </c>
      <c r="H15" s="18">
        <v>53.663488340289298</v>
      </c>
      <c r="I15" s="10" t="s">
        <v>159</v>
      </c>
      <c r="J15" s="18">
        <v>68.721395921755303</v>
      </c>
      <c r="K15" s="10" t="s">
        <v>159</v>
      </c>
      <c r="L15" s="18">
        <v>43.355888230550804</v>
      </c>
      <c r="M15" s="10" t="s">
        <v>159</v>
      </c>
      <c r="N15" s="18">
        <v>53.892358967796298</v>
      </c>
      <c r="O15" s="10" t="s">
        <v>159</v>
      </c>
      <c r="P15" s="18">
        <v>0</v>
      </c>
      <c r="Q15" s="10" t="s">
        <v>238</v>
      </c>
      <c r="R15" s="18">
        <v>58.764303338395003</v>
      </c>
      <c r="S15" s="10" t="s">
        <v>159</v>
      </c>
    </row>
    <row r="16" spans="1:19" x14ac:dyDescent="0.2">
      <c r="A16" s="12" t="s">
        <v>182</v>
      </c>
      <c r="B16" s="18">
        <v>74.653906004337799</v>
      </c>
      <c r="C16" s="10" t="s">
        <v>159</v>
      </c>
      <c r="D16" s="18">
        <v>70.979134287982802</v>
      </c>
      <c r="E16" s="10" t="s">
        <v>159</v>
      </c>
      <c r="F16" s="18">
        <v>18.319388815260499</v>
      </c>
      <c r="G16" s="10" t="s">
        <v>159</v>
      </c>
      <c r="H16" s="18">
        <v>56.496535037613398</v>
      </c>
      <c r="I16" s="10" t="s">
        <v>159</v>
      </c>
      <c r="J16" s="18">
        <v>68.922881906307296</v>
      </c>
      <c r="K16" s="10" t="s">
        <v>159</v>
      </c>
      <c r="L16" s="18">
        <v>42.127097742748397</v>
      </c>
      <c r="M16" s="10" t="s">
        <v>159</v>
      </c>
      <c r="N16" s="18">
        <v>55.282600293713301</v>
      </c>
      <c r="O16" s="10" t="s">
        <v>159</v>
      </c>
      <c r="P16" s="18">
        <v>0</v>
      </c>
      <c r="Q16" s="10" t="s">
        <v>238</v>
      </c>
      <c r="R16" s="18">
        <v>59.686670779182201</v>
      </c>
      <c r="S16" s="10" t="s">
        <v>159</v>
      </c>
    </row>
    <row r="17" spans="1:19" x14ac:dyDescent="0.2">
      <c r="A17" s="12" t="s">
        <v>183</v>
      </c>
      <c r="B17" s="18">
        <v>74.7574781623251</v>
      </c>
      <c r="C17" s="10" t="s">
        <v>159</v>
      </c>
      <c r="D17" s="18">
        <v>70.524977811570906</v>
      </c>
      <c r="E17" s="10" t="s">
        <v>159</v>
      </c>
      <c r="F17" s="18">
        <v>17.798791795090001</v>
      </c>
      <c r="G17" s="10" t="s">
        <v>159</v>
      </c>
      <c r="H17" s="18">
        <v>56.891691149990102</v>
      </c>
      <c r="I17" s="10" t="s">
        <v>159</v>
      </c>
      <c r="J17" s="18">
        <v>68.401308221741999</v>
      </c>
      <c r="K17" s="10" t="s">
        <v>159</v>
      </c>
      <c r="L17" s="18">
        <v>35.039599646294398</v>
      </c>
      <c r="M17" s="10" t="s">
        <v>159</v>
      </c>
      <c r="N17" s="18">
        <v>54.521149998124599</v>
      </c>
      <c r="O17" s="10" t="s">
        <v>159</v>
      </c>
      <c r="P17" s="18">
        <v>0</v>
      </c>
      <c r="Q17" s="10" t="s">
        <v>238</v>
      </c>
      <c r="R17" s="18">
        <v>58.924466979342199</v>
      </c>
      <c r="S17" s="10" t="s">
        <v>159</v>
      </c>
    </row>
    <row r="18" spans="1:19" x14ac:dyDescent="0.2">
      <c r="A18" s="12" t="s">
        <v>184</v>
      </c>
      <c r="B18" s="18">
        <v>73.856875539775501</v>
      </c>
      <c r="C18" s="10" t="s">
        <v>159</v>
      </c>
      <c r="D18" s="18">
        <v>70.645700974134797</v>
      </c>
      <c r="E18" s="10" t="s">
        <v>159</v>
      </c>
      <c r="F18" s="18">
        <v>16.283677722377899</v>
      </c>
      <c r="G18" s="10" t="s">
        <v>159</v>
      </c>
      <c r="H18" s="18">
        <v>55.670278185123202</v>
      </c>
      <c r="I18" s="10" t="s">
        <v>159</v>
      </c>
      <c r="J18" s="18">
        <v>68.803341643460797</v>
      </c>
      <c r="K18" s="10" t="s">
        <v>159</v>
      </c>
      <c r="L18" s="18">
        <v>34.153100314873299</v>
      </c>
      <c r="M18" s="10" t="s">
        <v>159</v>
      </c>
      <c r="N18" s="18">
        <v>54.0695842066906</v>
      </c>
      <c r="O18" s="10" t="s">
        <v>159</v>
      </c>
      <c r="P18" s="18">
        <v>0</v>
      </c>
      <c r="Q18" s="10" t="s">
        <v>238</v>
      </c>
      <c r="R18" s="18">
        <v>58.086088769825103</v>
      </c>
      <c r="S18" s="10" t="s">
        <v>159</v>
      </c>
    </row>
    <row r="19" spans="1:19" x14ac:dyDescent="0.2">
      <c r="A19" s="12" t="s">
        <v>185</v>
      </c>
      <c r="B19" s="18">
        <v>72.964516671382498</v>
      </c>
      <c r="C19" s="10" t="s">
        <v>159</v>
      </c>
      <c r="D19" s="18">
        <v>67.847344854489293</v>
      </c>
      <c r="E19" s="10" t="s">
        <v>159</v>
      </c>
      <c r="F19" s="18">
        <v>16.231425423311201</v>
      </c>
      <c r="G19" s="10" t="s">
        <v>159</v>
      </c>
      <c r="H19" s="18">
        <v>56.366123725900799</v>
      </c>
      <c r="I19" s="10" t="s">
        <v>159</v>
      </c>
      <c r="J19" s="18">
        <v>68.797399979863101</v>
      </c>
      <c r="K19" s="10" t="s">
        <v>159</v>
      </c>
      <c r="L19" s="18">
        <v>32.7225758936791</v>
      </c>
      <c r="M19" s="10" t="s">
        <v>159</v>
      </c>
      <c r="N19" s="18">
        <v>53.996835482918698</v>
      </c>
      <c r="O19" s="10" t="s">
        <v>159</v>
      </c>
      <c r="P19" s="18">
        <v>0</v>
      </c>
      <c r="Q19" s="10" t="s">
        <v>238</v>
      </c>
      <c r="R19" s="18">
        <v>56.265904764078002</v>
      </c>
      <c r="S19" s="10" t="s">
        <v>159</v>
      </c>
    </row>
    <row r="20" spans="1:19" x14ac:dyDescent="0.2">
      <c r="A20" s="12" t="s">
        <v>187</v>
      </c>
      <c r="B20" s="18">
        <v>71.909198795997099</v>
      </c>
      <c r="C20" s="10" t="s">
        <v>159</v>
      </c>
      <c r="D20" s="18">
        <v>66.738592974297603</v>
      </c>
      <c r="E20" s="10" t="s">
        <v>159</v>
      </c>
      <c r="F20" s="18">
        <v>15.7195538401094</v>
      </c>
      <c r="G20" s="10" t="s">
        <v>159</v>
      </c>
      <c r="H20" s="18">
        <v>55.634524869951797</v>
      </c>
      <c r="I20" s="10" t="s">
        <v>159</v>
      </c>
      <c r="J20" s="18">
        <v>66.209629619175999</v>
      </c>
      <c r="K20" s="10" t="s">
        <v>159</v>
      </c>
      <c r="L20" s="18">
        <v>31.315072922086799</v>
      </c>
      <c r="M20" s="10" t="s">
        <v>159</v>
      </c>
      <c r="N20" s="18">
        <v>53.014341009416398</v>
      </c>
      <c r="O20" s="10" t="s">
        <v>159</v>
      </c>
      <c r="P20" s="18">
        <v>0</v>
      </c>
      <c r="Q20" s="10" t="s">
        <v>238</v>
      </c>
      <c r="R20" s="18">
        <v>54.9832572630595</v>
      </c>
      <c r="S20" s="10" t="s">
        <v>159</v>
      </c>
    </row>
    <row r="21" spans="1:19" x14ac:dyDescent="0.2">
      <c r="A21" s="12" t="s">
        <v>188</v>
      </c>
      <c r="B21" s="18">
        <v>71.371017522489495</v>
      </c>
      <c r="C21" s="10" t="s">
        <v>159</v>
      </c>
      <c r="D21" s="18">
        <v>71.310886298421195</v>
      </c>
      <c r="E21" s="10" t="s">
        <v>159</v>
      </c>
      <c r="F21" s="18">
        <v>12.8127032038803</v>
      </c>
      <c r="G21" s="10" t="s">
        <v>159</v>
      </c>
      <c r="H21" s="18">
        <v>55.219733055997501</v>
      </c>
      <c r="I21" s="10" t="s">
        <v>159</v>
      </c>
      <c r="J21" s="18">
        <v>63.933427533589501</v>
      </c>
      <c r="K21" s="10" t="s">
        <v>159</v>
      </c>
      <c r="L21" s="18">
        <v>31.2038536670605</v>
      </c>
      <c r="M21" s="10" t="s">
        <v>159</v>
      </c>
      <c r="N21" s="18">
        <v>50.720617072360902</v>
      </c>
      <c r="O21" s="10" t="s">
        <v>159</v>
      </c>
      <c r="P21" s="18">
        <v>0</v>
      </c>
      <c r="Q21" s="10" t="s">
        <v>238</v>
      </c>
      <c r="R21" s="18">
        <v>55.392619022321902</v>
      </c>
      <c r="S21" s="10" t="s">
        <v>159</v>
      </c>
    </row>
    <row r="22" spans="1:19" x14ac:dyDescent="0.2">
      <c r="A22" s="12" t="s">
        <v>189</v>
      </c>
      <c r="B22" s="18">
        <v>73.544610992148506</v>
      </c>
      <c r="C22" s="10" t="s">
        <v>159</v>
      </c>
      <c r="D22" s="18">
        <v>67.116710107542204</v>
      </c>
      <c r="E22" s="10" t="s">
        <v>159</v>
      </c>
      <c r="F22" s="18">
        <v>10.968758990426201</v>
      </c>
      <c r="G22" s="10" t="s">
        <v>159</v>
      </c>
      <c r="H22" s="18">
        <v>56.252939316844</v>
      </c>
      <c r="I22" s="10" t="s">
        <v>159</v>
      </c>
      <c r="J22" s="18">
        <v>65.099920357135403</v>
      </c>
      <c r="K22" s="10" t="s">
        <v>159</v>
      </c>
      <c r="L22" s="18">
        <v>30.225755491005501</v>
      </c>
      <c r="M22" s="10" t="s">
        <v>159</v>
      </c>
      <c r="N22" s="18">
        <v>51.1510277691659</v>
      </c>
      <c r="O22" s="10" t="s">
        <v>159</v>
      </c>
      <c r="P22" s="18">
        <v>0</v>
      </c>
      <c r="Q22" s="10" t="s">
        <v>238</v>
      </c>
      <c r="R22" s="18">
        <v>54.699993741575497</v>
      </c>
      <c r="S22" s="10" t="s">
        <v>159</v>
      </c>
    </row>
    <row r="23" spans="1:19" x14ac:dyDescent="0.2">
      <c r="A23" s="12" t="s">
        <v>190</v>
      </c>
      <c r="B23" s="18">
        <v>73.482435872015103</v>
      </c>
      <c r="C23" s="10" t="s">
        <v>159</v>
      </c>
      <c r="D23" s="18">
        <v>66.336462853992202</v>
      </c>
      <c r="E23" s="10" t="s">
        <v>159</v>
      </c>
      <c r="F23" s="18">
        <v>9.0457962908313299</v>
      </c>
      <c r="G23" s="10" t="s">
        <v>159</v>
      </c>
      <c r="H23" s="18">
        <v>56.020950688986503</v>
      </c>
      <c r="I23" s="10" t="s">
        <v>159</v>
      </c>
      <c r="J23" s="18">
        <v>63.830950089371598</v>
      </c>
      <c r="K23" s="10" t="s">
        <v>159</v>
      </c>
      <c r="L23" s="18">
        <v>29.953350826773299</v>
      </c>
      <c r="M23" s="10" t="s">
        <v>159</v>
      </c>
      <c r="N23" s="18">
        <v>49.091502596687597</v>
      </c>
      <c r="O23" s="10" t="s">
        <v>159</v>
      </c>
      <c r="P23" s="18">
        <v>0</v>
      </c>
      <c r="Q23" s="10" t="s">
        <v>238</v>
      </c>
      <c r="R23" s="18">
        <v>53.098989121866303</v>
      </c>
      <c r="S23" s="10" t="s">
        <v>159</v>
      </c>
    </row>
    <row r="24" spans="1:19" x14ac:dyDescent="0.2">
      <c r="A24" s="12" t="s">
        <v>191</v>
      </c>
      <c r="B24" s="18">
        <v>72.728504335260098</v>
      </c>
      <c r="C24" s="10" t="s">
        <v>159</v>
      </c>
      <c r="D24" s="18">
        <v>65.209658108618299</v>
      </c>
      <c r="E24" s="10" t="s">
        <v>159</v>
      </c>
      <c r="F24" s="18">
        <v>7.4476890795828403</v>
      </c>
      <c r="G24" s="10" t="s">
        <v>159</v>
      </c>
      <c r="H24" s="18">
        <v>56.3692512390123</v>
      </c>
      <c r="I24" s="10" t="s">
        <v>159</v>
      </c>
      <c r="J24" s="18">
        <v>64.500203497688204</v>
      </c>
      <c r="K24" s="10" t="s">
        <v>159</v>
      </c>
      <c r="L24" s="18">
        <v>35.381877780379298</v>
      </c>
      <c r="M24" s="10" t="s">
        <v>159</v>
      </c>
      <c r="N24" s="18">
        <v>46.627422463929797</v>
      </c>
      <c r="O24" s="10" t="s">
        <v>159</v>
      </c>
      <c r="P24" s="18">
        <v>0</v>
      </c>
      <c r="Q24" s="10" t="s">
        <v>238</v>
      </c>
      <c r="R24" s="18">
        <v>52.068501782238101</v>
      </c>
      <c r="S24" s="10" t="s">
        <v>159</v>
      </c>
    </row>
    <row r="25" spans="1:19" x14ac:dyDescent="0.2">
      <c r="A25" s="12" t="s">
        <v>192</v>
      </c>
      <c r="B25" s="18">
        <v>72.871011416393003</v>
      </c>
      <c r="C25" s="10" t="s">
        <v>159</v>
      </c>
      <c r="D25" s="18">
        <v>65.202435597040505</v>
      </c>
      <c r="E25" s="10" t="s">
        <v>159</v>
      </c>
      <c r="F25" s="18">
        <v>7.3259846212152198</v>
      </c>
      <c r="G25" s="10" t="s">
        <v>159</v>
      </c>
      <c r="H25" s="18">
        <v>58.969318141229401</v>
      </c>
      <c r="I25" s="10" t="s">
        <v>159</v>
      </c>
      <c r="J25" s="18">
        <v>63.912810428741501</v>
      </c>
      <c r="K25" s="10" t="s">
        <v>159</v>
      </c>
      <c r="L25" s="18">
        <v>35.123791335333998</v>
      </c>
      <c r="M25" s="10" t="s">
        <v>159</v>
      </c>
      <c r="N25" s="18">
        <v>46.803723031065701</v>
      </c>
      <c r="O25" s="10" t="s">
        <v>159</v>
      </c>
      <c r="P25" s="18">
        <v>0</v>
      </c>
      <c r="Q25" s="10" t="s">
        <v>238</v>
      </c>
      <c r="R25" s="18">
        <v>51.933923116401601</v>
      </c>
      <c r="S25" s="10" t="s">
        <v>159</v>
      </c>
    </row>
    <row r="26" spans="1:19" x14ac:dyDescent="0.2">
      <c r="A26" s="12" t="s">
        <v>193</v>
      </c>
      <c r="B26" s="18">
        <v>72.752313507407607</v>
      </c>
      <c r="C26" s="10" t="s">
        <v>159</v>
      </c>
      <c r="D26" s="18">
        <v>64.112179469293196</v>
      </c>
      <c r="E26" s="10" t="s">
        <v>159</v>
      </c>
      <c r="F26" s="18">
        <v>6.9942218056243197</v>
      </c>
      <c r="G26" s="10" t="s">
        <v>159</v>
      </c>
      <c r="H26" s="18">
        <v>58.28993088008</v>
      </c>
      <c r="I26" s="10" t="s">
        <v>159</v>
      </c>
      <c r="J26" s="18">
        <v>63.648875725729503</v>
      </c>
      <c r="K26" s="10" t="s">
        <v>159</v>
      </c>
      <c r="L26" s="18">
        <v>35.503581109641999</v>
      </c>
      <c r="M26" s="10" t="s">
        <v>159</v>
      </c>
      <c r="N26" s="18">
        <v>44.700077132478597</v>
      </c>
      <c r="O26" s="10" t="s">
        <v>159</v>
      </c>
      <c r="P26" s="18">
        <v>0</v>
      </c>
      <c r="Q26" s="10" t="s">
        <v>238</v>
      </c>
      <c r="R26" s="18">
        <v>50.588311873986498</v>
      </c>
      <c r="S26" s="10" t="s">
        <v>159</v>
      </c>
    </row>
    <row r="27" spans="1:19" x14ac:dyDescent="0.2">
      <c r="A27" s="12" t="s">
        <v>195</v>
      </c>
      <c r="B27" s="18">
        <v>72.492556834804802</v>
      </c>
      <c r="C27" s="10" t="s">
        <v>159</v>
      </c>
      <c r="D27" s="18">
        <v>64.452596473807205</v>
      </c>
      <c r="E27" s="10" t="s">
        <v>159</v>
      </c>
      <c r="F27" s="18">
        <v>6.00057684098197</v>
      </c>
      <c r="G27" s="10" t="s">
        <v>159</v>
      </c>
      <c r="H27" s="18">
        <v>58.745063819724201</v>
      </c>
      <c r="I27" s="10" t="s">
        <v>159</v>
      </c>
      <c r="J27" s="18">
        <v>61.717148380768997</v>
      </c>
      <c r="K27" s="10" t="s">
        <v>159</v>
      </c>
      <c r="L27" s="18">
        <v>34.996700794198802</v>
      </c>
      <c r="M27" s="10" t="s">
        <v>159</v>
      </c>
      <c r="N27" s="18">
        <v>45.165150823214198</v>
      </c>
      <c r="O27" s="10" t="s">
        <v>159</v>
      </c>
      <c r="P27" s="18">
        <v>0</v>
      </c>
      <c r="Q27" s="10" t="s">
        <v>238</v>
      </c>
      <c r="R27" s="18">
        <v>50.722264874260702</v>
      </c>
      <c r="S27" s="10" t="s">
        <v>159</v>
      </c>
    </row>
    <row r="28" spans="1:19" x14ac:dyDescent="0.2">
      <c r="A28" s="12" t="s">
        <v>196</v>
      </c>
      <c r="B28" s="18">
        <v>69.245478120999294</v>
      </c>
      <c r="C28" s="10" t="s">
        <v>159</v>
      </c>
      <c r="D28" s="18">
        <v>64.925485017006096</v>
      </c>
      <c r="E28" s="10" t="s">
        <v>159</v>
      </c>
      <c r="F28" s="18">
        <v>4.99449386476602</v>
      </c>
      <c r="G28" s="10" t="s">
        <v>159</v>
      </c>
      <c r="H28" s="18">
        <v>59.296100811683303</v>
      </c>
      <c r="I28" s="10" t="s">
        <v>159</v>
      </c>
      <c r="J28" s="18">
        <v>63.143229324499899</v>
      </c>
      <c r="K28" s="10" t="s">
        <v>159</v>
      </c>
      <c r="L28" s="18">
        <v>35.701482749738297</v>
      </c>
      <c r="M28" s="10" t="s">
        <v>159</v>
      </c>
      <c r="N28" s="18">
        <v>47.662301035346601</v>
      </c>
      <c r="O28" s="10" t="s">
        <v>159</v>
      </c>
      <c r="P28" s="18">
        <v>0</v>
      </c>
      <c r="Q28" s="10" t="s">
        <v>238</v>
      </c>
      <c r="R28" s="18">
        <v>51.212893774249899</v>
      </c>
      <c r="S28" s="10" t="s">
        <v>159</v>
      </c>
    </row>
    <row r="29" spans="1:19" x14ac:dyDescent="0.2">
      <c r="A29" s="12" t="s">
        <v>198</v>
      </c>
      <c r="B29" s="18">
        <v>69.267476552326599</v>
      </c>
      <c r="C29" s="10" t="s">
        <v>159</v>
      </c>
      <c r="D29" s="18">
        <v>64.932387396711405</v>
      </c>
      <c r="E29" s="10" t="s">
        <v>179</v>
      </c>
      <c r="F29" s="18">
        <v>4.5695585209934002</v>
      </c>
      <c r="G29" s="10" t="s">
        <v>159</v>
      </c>
      <c r="H29" s="18">
        <v>58.636606271976298</v>
      </c>
      <c r="I29" s="10" t="s">
        <v>159</v>
      </c>
      <c r="J29" s="18">
        <v>55.496292801568302</v>
      </c>
      <c r="K29" s="10" t="s">
        <v>159</v>
      </c>
      <c r="L29" s="18">
        <v>34.890717131349497</v>
      </c>
      <c r="M29" s="10" t="s">
        <v>159</v>
      </c>
      <c r="N29" s="18">
        <v>46.359899715398797</v>
      </c>
      <c r="O29" s="10" t="s">
        <v>159</v>
      </c>
      <c r="P29" s="18">
        <v>0</v>
      </c>
      <c r="Q29" s="10" t="s">
        <v>238</v>
      </c>
      <c r="R29" s="18">
        <v>49.977007144412902</v>
      </c>
      <c r="S29" s="10" t="s">
        <v>159</v>
      </c>
    </row>
    <row r="30" spans="1:19" x14ac:dyDescent="0.2">
      <c r="A30" s="12" t="s">
        <v>199</v>
      </c>
      <c r="B30" s="18">
        <v>65.940028670607902</v>
      </c>
      <c r="C30" s="10" t="s">
        <v>159</v>
      </c>
      <c r="D30" s="18">
        <v>65.534634063800198</v>
      </c>
      <c r="E30" s="10" t="s">
        <v>159</v>
      </c>
      <c r="F30" s="18">
        <v>4.4683867783665798</v>
      </c>
      <c r="G30" s="10" t="s">
        <v>159</v>
      </c>
      <c r="H30" s="18">
        <v>56.498347706777899</v>
      </c>
      <c r="I30" s="10" t="s">
        <v>159</v>
      </c>
      <c r="J30" s="18">
        <v>55.776469832398199</v>
      </c>
      <c r="K30" s="10" t="s">
        <v>159</v>
      </c>
      <c r="L30" s="18">
        <v>33.790562135588999</v>
      </c>
      <c r="M30" s="10" t="s">
        <v>159</v>
      </c>
      <c r="N30" s="18">
        <v>46.306511589878603</v>
      </c>
      <c r="O30" s="10" t="s">
        <v>159</v>
      </c>
      <c r="P30" s="18">
        <v>0</v>
      </c>
      <c r="Q30" s="10" t="s">
        <v>238</v>
      </c>
      <c r="R30" s="18">
        <v>49.711259612253301</v>
      </c>
      <c r="S30" s="10" t="s">
        <v>159</v>
      </c>
    </row>
    <row r="31" spans="1:19" x14ac:dyDescent="0.2">
      <c r="A31" s="12" t="s">
        <v>200</v>
      </c>
      <c r="B31" s="18">
        <v>45.277173483820498</v>
      </c>
      <c r="C31" s="10" t="s">
        <v>159</v>
      </c>
      <c r="D31" s="18">
        <v>58.076132090182199</v>
      </c>
      <c r="E31" s="10" t="s">
        <v>159</v>
      </c>
      <c r="F31" s="18">
        <v>36.377796559643699</v>
      </c>
      <c r="G31" s="10" t="s">
        <v>159</v>
      </c>
      <c r="H31" s="18">
        <v>47.696868149857899</v>
      </c>
      <c r="I31" s="10" t="s">
        <v>159</v>
      </c>
      <c r="J31" s="18">
        <v>49.217731695721</v>
      </c>
      <c r="K31" s="10" t="s">
        <v>159</v>
      </c>
      <c r="L31" s="18">
        <v>31.048138658262801</v>
      </c>
      <c r="M31" s="10" t="s">
        <v>159</v>
      </c>
      <c r="N31" s="18">
        <v>43.161236868073402</v>
      </c>
      <c r="O31" s="10" t="s">
        <v>159</v>
      </c>
      <c r="P31" s="18">
        <v>0</v>
      </c>
      <c r="Q31" s="10" t="s">
        <v>238</v>
      </c>
      <c r="R31" s="18">
        <v>48.0068078317965</v>
      </c>
      <c r="S31" s="10" t="s">
        <v>159</v>
      </c>
    </row>
    <row r="32" spans="1:19" x14ac:dyDescent="0.2">
      <c r="A32" s="15" t="s">
        <v>201</v>
      </c>
      <c r="B32" s="19">
        <v>42.890932979983702</v>
      </c>
      <c r="C32" s="14" t="s">
        <v>159</v>
      </c>
      <c r="D32" s="19">
        <v>60.066281729391797</v>
      </c>
      <c r="E32" s="14" t="s">
        <v>159</v>
      </c>
      <c r="F32" s="19">
        <v>36.520271545252498</v>
      </c>
      <c r="G32" s="14" t="s">
        <v>159</v>
      </c>
      <c r="H32" s="19">
        <v>53.974234002339898</v>
      </c>
      <c r="I32" s="14" t="s">
        <v>159</v>
      </c>
      <c r="J32" s="19">
        <v>53.3421326450271</v>
      </c>
      <c r="K32" s="14" t="s">
        <v>159</v>
      </c>
      <c r="L32" s="19">
        <v>29.4804794363287</v>
      </c>
      <c r="M32" s="14" t="s">
        <v>159</v>
      </c>
      <c r="N32" s="19">
        <v>45.524899451213997</v>
      </c>
      <c r="O32" s="14" t="s">
        <v>159</v>
      </c>
      <c r="P32" s="19">
        <v>0</v>
      </c>
      <c r="Q32" s="14" t="s">
        <v>238</v>
      </c>
      <c r="R32" s="19">
        <v>50.676404694135996</v>
      </c>
      <c r="S32" s="14" t="s">
        <v>159</v>
      </c>
    </row>
    <row r="34" spans="1:2" x14ac:dyDescent="0.2">
      <c r="A34" s="16" t="s">
        <v>202</v>
      </c>
      <c r="B34" s="16" t="s">
        <v>215</v>
      </c>
    </row>
    <row r="36" spans="1:2" x14ac:dyDescent="0.2">
      <c r="B36" s="16" t="s">
        <v>239</v>
      </c>
    </row>
    <row r="37" spans="1:2" x14ac:dyDescent="0.2">
      <c r="B37" s="16" t="s">
        <v>240</v>
      </c>
    </row>
    <row r="39" spans="1:2" x14ac:dyDescent="0.2">
      <c r="B39" s="16" t="s">
        <v>241</v>
      </c>
    </row>
    <row r="42" spans="1:2" x14ac:dyDescent="0.2">
      <c r="A42" s="17" t="str">
        <f>HYPERLINK("#'GAMING_MACHINES 9'!A2", "&lt;&lt;&lt; Previous table")</f>
        <v>&lt;&lt;&lt; Previous table</v>
      </c>
    </row>
    <row r="43" spans="1:2" x14ac:dyDescent="0.2">
      <c r="A43" s="17" t="str">
        <f>HYPERLINK("#'GAMING_MACHINES 11'!A2", "&gt;&gt;&gt; Next table")</f>
        <v>&gt;&gt;&gt; Next table</v>
      </c>
    </row>
  </sheetData>
  <mergeCells count="12">
    <mergeCell ref="A2:S2"/>
    <mergeCell ref="A3:S3"/>
    <mergeCell ref="A6:S6"/>
    <mergeCell ref="B5:C5"/>
    <mergeCell ref="D5:E5"/>
    <mergeCell ref="F5:G5"/>
    <mergeCell ref="H5:I5"/>
    <mergeCell ref="J5:K5"/>
    <mergeCell ref="L5:M5"/>
    <mergeCell ref="N5:O5"/>
    <mergeCell ref="P5:Q5"/>
    <mergeCell ref="R5:S5"/>
  </mergeCells>
  <pageMargins left="0.7" right="0.7" top="0.75" bottom="0.75" header="0.3" footer="0.3"/>
  <pageSetup paperSize="9" orientation="portrait" horizontalDpi="300" verticalDpi="30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S57"/>
  <sheetViews>
    <sheetView workbookViewId="0"/>
  </sheetViews>
  <sheetFormatPr defaultColWidth="11.42578125" defaultRowHeight="12.75" x14ac:dyDescent="0.2"/>
  <cols>
    <col min="1" max="2" width="12.7109375" customWidth="1"/>
    <col min="3" max="3" width="4.42578125" customWidth="1"/>
    <col min="4" max="4" width="12.7109375" customWidth="1"/>
    <col min="5" max="5" width="4.42578125" customWidth="1"/>
    <col min="6" max="6" width="12.7109375" customWidth="1"/>
    <col min="7" max="7" width="4.42578125" customWidth="1"/>
    <col min="8" max="8" width="12.7109375" customWidth="1"/>
    <col min="9" max="9" width="4.42578125" customWidth="1"/>
    <col min="10" max="10" width="12.7109375" customWidth="1"/>
    <col min="11" max="11" width="4.42578125" customWidth="1"/>
    <col min="12" max="12" width="12.7109375" customWidth="1"/>
    <col min="13" max="13" width="4.42578125" customWidth="1"/>
    <col min="14" max="14" width="12.7109375" customWidth="1"/>
    <col min="15" max="15" width="4.42578125" customWidth="1"/>
    <col min="16" max="16" width="12.7109375" customWidth="1"/>
    <col min="17" max="17" width="4.42578125" customWidth="1"/>
    <col min="18" max="18" width="12.7109375" customWidth="1"/>
    <col min="19" max="19" width="4.42578125" customWidth="1"/>
  </cols>
  <sheetData>
    <row r="1" spans="1:19" x14ac:dyDescent="0.2">
      <c r="A1" s="8" t="str">
        <f>HYPERLINK("#'INDEX'!B31", "Link to index")</f>
        <v>Link to index</v>
      </c>
    </row>
    <row r="2" spans="1:19" ht="15.75" customHeight="1" x14ac:dyDescent="0.2">
      <c r="A2" s="25" t="s">
        <v>251</v>
      </c>
      <c r="B2" s="24"/>
      <c r="C2" s="24"/>
      <c r="D2" s="24"/>
      <c r="E2" s="24"/>
      <c r="F2" s="24"/>
      <c r="G2" s="24"/>
      <c r="H2" s="24"/>
      <c r="I2" s="24"/>
      <c r="J2" s="24"/>
      <c r="K2" s="24"/>
      <c r="L2" s="24"/>
      <c r="M2" s="24"/>
      <c r="N2" s="24"/>
      <c r="O2" s="24"/>
      <c r="P2" s="24"/>
      <c r="Q2" s="24"/>
      <c r="R2" s="24"/>
      <c r="S2" s="24"/>
    </row>
    <row r="3" spans="1:19" ht="15.75" customHeight="1" x14ac:dyDescent="0.2">
      <c r="A3" s="25" t="s">
        <v>49</v>
      </c>
      <c r="B3" s="24"/>
      <c r="C3" s="24"/>
      <c r="D3" s="24"/>
      <c r="E3" s="24"/>
      <c r="F3" s="24"/>
      <c r="G3" s="24"/>
      <c r="H3" s="24"/>
      <c r="I3" s="24"/>
      <c r="J3" s="24"/>
      <c r="K3" s="24"/>
      <c r="L3" s="24"/>
      <c r="M3" s="24"/>
      <c r="N3" s="24"/>
      <c r="O3" s="24"/>
      <c r="P3" s="24"/>
      <c r="Q3" s="24"/>
      <c r="R3" s="24"/>
      <c r="S3" s="24"/>
    </row>
    <row r="4" spans="1:19" ht="15.75" customHeight="1" x14ac:dyDescent="0.2"/>
    <row r="5" spans="1:19" ht="55.5" customHeight="1" x14ac:dyDescent="0.2">
      <c r="A5" s="11" t="s">
        <v>159</v>
      </c>
      <c r="B5" s="27" t="s">
        <v>160</v>
      </c>
      <c r="C5" s="27" t="s">
        <v>159</v>
      </c>
      <c r="D5" s="27" t="s">
        <v>161</v>
      </c>
      <c r="E5" s="27" t="s">
        <v>159</v>
      </c>
      <c r="F5" s="27" t="s">
        <v>162</v>
      </c>
      <c r="G5" s="27" t="s">
        <v>159</v>
      </c>
      <c r="H5" s="27" t="s">
        <v>163</v>
      </c>
      <c r="I5" s="27" t="s">
        <v>159</v>
      </c>
      <c r="J5" s="27" t="s">
        <v>164</v>
      </c>
      <c r="K5" s="27" t="s">
        <v>159</v>
      </c>
      <c r="L5" s="27" t="s">
        <v>165</v>
      </c>
      <c r="M5" s="27" t="s">
        <v>159</v>
      </c>
      <c r="N5" s="27" t="s">
        <v>166</v>
      </c>
      <c r="O5" s="27" t="s">
        <v>159</v>
      </c>
      <c r="P5" s="27" t="s">
        <v>167</v>
      </c>
      <c r="Q5" s="27" t="s">
        <v>159</v>
      </c>
      <c r="R5" s="27" t="s">
        <v>168</v>
      </c>
      <c r="S5" s="27" t="s">
        <v>159</v>
      </c>
    </row>
    <row r="6" spans="1:19" x14ac:dyDescent="0.2">
      <c r="A6" s="26" t="s">
        <v>169</v>
      </c>
      <c r="B6" s="26"/>
      <c r="C6" s="26"/>
      <c r="D6" s="26"/>
      <c r="E6" s="26"/>
      <c r="F6" s="26"/>
      <c r="G6" s="26"/>
      <c r="H6" s="26"/>
      <c r="I6" s="26"/>
      <c r="J6" s="26"/>
      <c r="K6" s="26"/>
      <c r="L6" s="26"/>
      <c r="M6" s="26"/>
      <c r="N6" s="26"/>
      <c r="O6" s="26"/>
      <c r="P6" s="26"/>
      <c r="Q6" s="26"/>
      <c r="R6" s="26"/>
      <c r="S6" s="26"/>
    </row>
    <row r="7" spans="1:19" x14ac:dyDescent="0.2">
      <c r="A7" s="12" t="s">
        <v>170</v>
      </c>
      <c r="B7" s="9">
        <v>25.754999999999999</v>
      </c>
      <c r="C7" s="10" t="s">
        <v>159</v>
      </c>
      <c r="D7" s="9">
        <v>0</v>
      </c>
      <c r="E7" s="10" t="s">
        <v>178</v>
      </c>
      <c r="F7" s="9">
        <v>1.6060000000000001</v>
      </c>
      <c r="G7" s="10" t="s">
        <v>159</v>
      </c>
      <c r="H7" s="9">
        <v>0</v>
      </c>
      <c r="I7" s="10" t="s">
        <v>178</v>
      </c>
      <c r="J7" s="9">
        <v>110.10899999999999</v>
      </c>
      <c r="K7" s="10" t="s">
        <v>159</v>
      </c>
      <c r="L7" s="9">
        <v>0</v>
      </c>
      <c r="M7" s="10" t="s">
        <v>159</v>
      </c>
      <c r="N7" s="9">
        <v>0</v>
      </c>
      <c r="O7" s="10" t="s">
        <v>178</v>
      </c>
      <c r="P7" s="9">
        <v>0</v>
      </c>
      <c r="Q7" s="10" t="s">
        <v>238</v>
      </c>
      <c r="R7" s="9">
        <v>137.47</v>
      </c>
      <c r="S7" s="10" t="s">
        <v>180</v>
      </c>
    </row>
    <row r="8" spans="1:19" x14ac:dyDescent="0.2">
      <c r="A8" s="12" t="s">
        <v>171</v>
      </c>
      <c r="B8" s="9">
        <v>26.582999999999998</v>
      </c>
      <c r="C8" s="10" t="s">
        <v>159</v>
      </c>
      <c r="D8" s="9">
        <v>0</v>
      </c>
      <c r="E8" s="10" t="s">
        <v>178</v>
      </c>
      <c r="F8" s="9">
        <v>7.4370000000000003</v>
      </c>
      <c r="G8" s="10" t="s">
        <v>159</v>
      </c>
      <c r="H8" s="9">
        <v>0</v>
      </c>
      <c r="I8" s="10" t="s">
        <v>178</v>
      </c>
      <c r="J8" s="9">
        <v>134.499</v>
      </c>
      <c r="K8" s="10" t="s">
        <v>159</v>
      </c>
      <c r="L8" s="9">
        <v>1.632231</v>
      </c>
      <c r="M8" s="10" t="s">
        <v>159</v>
      </c>
      <c r="N8" s="9">
        <v>0</v>
      </c>
      <c r="O8" s="10" t="s">
        <v>178</v>
      </c>
      <c r="P8" s="9">
        <v>0</v>
      </c>
      <c r="Q8" s="10" t="s">
        <v>238</v>
      </c>
      <c r="R8" s="9">
        <v>170.151231</v>
      </c>
      <c r="S8" s="10" t="s">
        <v>180</v>
      </c>
    </row>
    <row r="9" spans="1:19" x14ac:dyDescent="0.2">
      <c r="A9" s="12" t="s">
        <v>172</v>
      </c>
      <c r="B9" s="9">
        <v>28.172999999999998</v>
      </c>
      <c r="C9" s="10" t="s">
        <v>159</v>
      </c>
      <c r="D9" s="9">
        <v>0</v>
      </c>
      <c r="E9" s="10" t="s">
        <v>178</v>
      </c>
      <c r="F9" s="9">
        <v>10.14</v>
      </c>
      <c r="G9" s="10" t="s">
        <v>159</v>
      </c>
      <c r="H9" s="9">
        <v>200.34363049000001</v>
      </c>
      <c r="I9" s="10" t="s">
        <v>159</v>
      </c>
      <c r="J9" s="9">
        <v>160.67599999999999</v>
      </c>
      <c r="K9" s="10" t="s">
        <v>159</v>
      </c>
      <c r="L9" s="9">
        <v>7.8136619999999999</v>
      </c>
      <c r="M9" s="10" t="s">
        <v>159</v>
      </c>
      <c r="N9" s="9">
        <v>0</v>
      </c>
      <c r="O9" s="10" t="s">
        <v>178</v>
      </c>
      <c r="P9" s="9">
        <v>0</v>
      </c>
      <c r="Q9" s="10" t="s">
        <v>238</v>
      </c>
      <c r="R9" s="9">
        <v>407.14629249000001</v>
      </c>
      <c r="S9" s="10" t="s">
        <v>180</v>
      </c>
    </row>
    <row r="10" spans="1:19" x14ac:dyDescent="0.2">
      <c r="A10" s="12" t="s">
        <v>173</v>
      </c>
      <c r="B10" s="9">
        <v>32.371000000000002</v>
      </c>
      <c r="C10" s="10" t="s">
        <v>159</v>
      </c>
      <c r="D10" s="9">
        <v>850.40800000000002</v>
      </c>
      <c r="E10" s="10" t="s">
        <v>179</v>
      </c>
      <c r="F10" s="9">
        <v>11.42</v>
      </c>
      <c r="G10" s="10" t="s">
        <v>159</v>
      </c>
      <c r="H10" s="9">
        <v>256.89465223000002</v>
      </c>
      <c r="I10" s="10" t="s">
        <v>159</v>
      </c>
      <c r="J10" s="9">
        <v>191.27</v>
      </c>
      <c r="K10" s="10" t="s">
        <v>159</v>
      </c>
      <c r="L10" s="9">
        <v>12.772383</v>
      </c>
      <c r="M10" s="10" t="s">
        <v>159</v>
      </c>
      <c r="N10" s="9">
        <v>0</v>
      </c>
      <c r="O10" s="10" t="s">
        <v>178</v>
      </c>
      <c r="P10" s="9">
        <v>0</v>
      </c>
      <c r="Q10" s="10" t="s">
        <v>238</v>
      </c>
      <c r="R10" s="9">
        <v>1355.1360352300001</v>
      </c>
      <c r="S10" s="10" t="s">
        <v>180</v>
      </c>
    </row>
    <row r="11" spans="1:19" x14ac:dyDescent="0.2">
      <c r="A11" s="12" t="s">
        <v>174</v>
      </c>
      <c r="B11" s="9">
        <v>37.667999999999999</v>
      </c>
      <c r="C11" s="10" t="s">
        <v>159</v>
      </c>
      <c r="D11" s="9">
        <v>940.65499999999997</v>
      </c>
      <c r="E11" s="10" t="s">
        <v>159</v>
      </c>
      <c r="F11" s="9">
        <v>12.443</v>
      </c>
      <c r="G11" s="10" t="s">
        <v>159</v>
      </c>
      <c r="H11" s="9">
        <v>308.07038748000002</v>
      </c>
      <c r="I11" s="10" t="s">
        <v>159</v>
      </c>
      <c r="J11" s="9">
        <v>211.77799999999999</v>
      </c>
      <c r="K11" s="10" t="s">
        <v>159</v>
      </c>
      <c r="L11" s="9">
        <v>19.814710000000002</v>
      </c>
      <c r="M11" s="10" t="s">
        <v>159</v>
      </c>
      <c r="N11" s="9">
        <v>0</v>
      </c>
      <c r="O11" s="10" t="s">
        <v>178</v>
      </c>
      <c r="P11" s="9">
        <v>0</v>
      </c>
      <c r="Q11" s="10" t="s">
        <v>238</v>
      </c>
      <c r="R11" s="9">
        <v>1530.4290974800001</v>
      </c>
      <c r="S11" s="10" t="s">
        <v>180</v>
      </c>
    </row>
    <row r="12" spans="1:19" x14ac:dyDescent="0.2">
      <c r="A12" s="12" t="s">
        <v>175</v>
      </c>
      <c r="B12" s="9">
        <v>26.661000000000001</v>
      </c>
      <c r="C12" s="10" t="s">
        <v>159</v>
      </c>
      <c r="D12" s="9">
        <v>690.78099999999995</v>
      </c>
      <c r="E12" s="10" t="s">
        <v>159</v>
      </c>
      <c r="F12" s="9">
        <v>10.111000000000001</v>
      </c>
      <c r="G12" s="10" t="s">
        <v>159</v>
      </c>
      <c r="H12" s="9">
        <v>276.85123676000001</v>
      </c>
      <c r="I12" s="10" t="s">
        <v>159</v>
      </c>
      <c r="J12" s="9">
        <v>189.916</v>
      </c>
      <c r="K12" s="10" t="s">
        <v>159</v>
      </c>
      <c r="L12" s="9">
        <v>25.385109</v>
      </c>
      <c r="M12" s="10" t="s">
        <v>159</v>
      </c>
      <c r="N12" s="9">
        <v>0</v>
      </c>
      <c r="O12" s="10" t="s">
        <v>178</v>
      </c>
      <c r="P12" s="9">
        <v>0</v>
      </c>
      <c r="Q12" s="10" t="s">
        <v>238</v>
      </c>
      <c r="R12" s="9">
        <v>1219.70534576</v>
      </c>
      <c r="S12" s="10" t="s">
        <v>180</v>
      </c>
    </row>
    <row r="13" spans="1:19" x14ac:dyDescent="0.2">
      <c r="A13" s="12" t="s">
        <v>176</v>
      </c>
      <c r="B13" s="9">
        <v>26.552</v>
      </c>
      <c r="C13" s="10" t="s">
        <v>159</v>
      </c>
      <c r="D13" s="9">
        <v>728.91099999999994</v>
      </c>
      <c r="E13" s="10" t="s">
        <v>159</v>
      </c>
      <c r="F13" s="9">
        <v>13.433999999999999</v>
      </c>
      <c r="G13" s="10" t="s">
        <v>159</v>
      </c>
      <c r="H13" s="9">
        <v>322.26963307</v>
      </c>
      <c r="I13" s="10" t="s">
        <v>186</v>
      </c>
      <c r="J13" s="9">
        <v>213.071</v>
      </c>
      <c r="K13" s="10" t="s">
        <v>159</v>
      </c>
      <c r="L13" s="9">
        <v>23.273457000000001</v>
      </c>
      <c r="M13" s="10" t="s">
        <v>159</v>
      </c>
      <c r="N13" s="9">
        <v>0</v>
      </c>
      <c r="O13" s="10" t="s">
        <v>178</v>
      </c>
      <c r="P13" s="9">
        <v>0</v>
      </c>
      <c r="Q13" s="10" t="s">
        <v>238</v>
      </c>
      <c r="R13" s="9">
        <v>1327.5110900699999</v>
      </c>
      <c r="S13" s="10" t="s">
        <v>180</v>
      </c>
    </row>
    <row r="14" spans="1:19" x14ac:dyDescent="0.2">
      <c r="A14" s="12" t="s">
        <v>177</v>
      </c>
      <c r="B14" s="9">
        <v>27.783999999999999</v>
      </c>
      <c r="C14" s="10" t="s">
        <v>159</v>
      </c>
      <c r="D14" s="9">
        <v>762.37199999999996</v>
      </c>
      <c r="E14" s="10" t="s">
        <v>159</v>
      </c>
      <c r="F14" s="9">
        <v>14.647</v>
      </c>
      <c r="G14" s="10" t="s">
        <v>159</v>
      </c>
      <c r="H14" s="9">
        <v>374.85071629999999</v>
      </c>
      <c r="I14" s="10" t="s">
        <v>159</v>
      </c>
      <c r="J14" s="9">
        <v>245.285</v>
      </c>
      <c r="K14" s="10" t="s">
        <v>159</v>
      </c>
      <c r="L14" s="9">
        <v>27.033000000000001</v>
      </c>
      <c r="M14" s="10" t="s">
        <v>159</v>
      </c>
      <c r="N14" s="9">
        <v>0</v>
      </c>
      <c r="O14" s="10" t="s">
        <v>178</v>
      </c>
      <c r="P14" s="9">
        <v>0</v>
      </c>
      <c r="Q14" s="10" t="s">
        <v>238</v>
      </c>
      <c r="R14" s="9">
        <v>1451.9717163</v>
      </c>
      <c r="S14" s="10" t="s">
        <v>180</v>
      </c>
    </row>
    <row r="15" spans="1:19" x14ac:dyDescent="0.2">
      <c r="A15" s="12" t="s">
        <v>181</v>
      </c>
      <c r="B15" s="9">
        <v>33.002000000000002</v>
      </c>
      <c r="C15" s="10" t="s">
        <v>159</v>
      </c>
      <c r="D15" s="9">
        <v>808.91200000000003</v>
      </c>
      <c r="E15" s="10" t="s">
        <v>159</v>
      </c>
      <c r="F15" s="9">
        <v>15.680999999999999</v>
      </c>
      <c r="G15" s="10" t="s">
        <v>159</v>
      </c>
      <c r="H15" s="9">
        <v>454.59309872</v>
      </c>
      <c r="I15" s="10" t="s">
        <v>159</v>
      </c>
      <c r="J15" s="9">
        <v>283.52100000000002</v>
      </c>
      <c r="K15" s="10" t="s">
        <v>159</v>
      </c>
      <c r="L15" s="9">
        <v>31.126000000000001</v>
      </c>
      <c r="M15" s="10" t="s">
        <v>159</v>
      </c>
      <c r="N15" s="9">
        <v>0</v>
      </c>
      <c r="O15" s="10" t="s">
        <v>178</v>
      </c>
      <c r="P15" s="9">
        <v>0</v>
      </c>
      <c r="Q15" s="10" t="s">
        <v>238</v>
      </c>
      <c r="R15" s="9">
        <v>1626.8350987199999</v>
      </c>
      <c r="S15" s="10" t="s">
        <v>180</v>
      </c>
    </row>
    <row r="16" spans="1:19" x14ac:dyDescent="0.2">
      <c r="A16" s="12" t="s">
        <v>182</v>
      </c>
      <c r="B16" s="9">
        <v>31.41</v>
      </c>
      <c r="C16" s="10" t="s">
        <v>159</v>
      </c>
      <c r="D16" s="9">
        <v>915.20299999999997</v>
      </c>
      <c r="E16" s="10" t="s">
        <v>159</v>
      </c>
      <c r="F16" s="9">
        <v>17.664999999999999</v>
      </c>
      <c r="G16" s="10" t="s">
        <v>159</v>
      </c>
      <c r="H16" s="9">
        <v>519.80005595</v>
      </c>
      <c r="I16" s="10" t="s">
        <v>159</v>
      </c>
      <c r="J16" s="9">
        <v>296.28500000000003</v>
      </c>
      <c r="K16" s="10" t="s">
        <v>159</v>
      </c>
      <c r="L16" s="9">
        <v>31.515999999999998</v>
      </c>
      <c r="M16" s="10" t="s">
        <v>159</v>
      </c>
      <c r="N16" s="9">
        <v>0</v>
      </c>
      <c r="O16" s="10" t="s">
        <v>178</v>
      </c>
      <c r="P16" s="9">
        <v>0</v>
      </c>
      <c r="Q16" s="10" t="s">
        <v>238</v>
      </c>
      <c r="R16" s="9">
        <v>1811.8790559500001</v>
      </c>
      <c r="S16" s="10" t="s">
        <v>180</v>
      </c>
    </row>
    <row r="17" spans="1:19" x14ac:dyDescent="0.2">
      <c r="A17" s="12" t="s">
        <v>183</v>
      </c>
      <c r="B17" s="9">
        <v>31.402999999999999</v>
      </c>
      <c r="C17" s="10" t="s">
        <v>159</v>
      </c>
      <c r="D17" s="9">
        <v>1013.9383</v>
      </c>
      <c r="E17" s="10" t="s">
        <v>159</v>
      </c>
      <c r="F17" s="9">
        <v>20.363340000000001</v>
      </c>
      <c r="G17" s="10" t="s">
        <v>159</v>
      </c>
      <c r="H17" s="9">
        <v>553.37373362000005</v>
      </c>
      <c r="I17" s="10" t="s">
        <v>159</v>
      </c>
      <c r="J17" s="9">
        <v>293.42</v>
      </c>
      <c r="K17" s="10" t="s">
        <v>159</v>
      </c>
      <c r="L17" s="9">
        <v>28.010999999999999</v>
      </c>
      <c r="M17" s="10" t="s">
        <v>159</v>
      </c>
      <c r="N17" s="9">
        <v>820.5</v>
      </c>
      <c r="O17" s="10" t="s">
        <v>225</v>
      </c>
      <c r="P17" s="9">
        <v>0</v>
      </c>
      <c r="Q17" s="10" t="s">
        <v>238</v>
      </c>
      <c r="R17" s="9">
        <v>2761.0093736200001</v>
      </c>
      <c r="S17" s="10" t="s">
        <v>159</v>
      </c>
    </row>
    <row r="18" spans="1:19" x14ac:dyDescent="0.2">
      <c r="A18" s="12" t="s">
        <v>184</v>
      </c>
      <c r="B18" s="9">
        <v>31.416</v>
      </c>
      <c r="C18" s="10" t="s">
        <v>159</v>
      </c>
      <c r="D18" s="9">
        <v>1124.492</v>
      </c>
      <c r="E18" s="10" t="s">
        <v>159</v>
      </c>
      <c r="F18" s="9">
        <v>23.283999999999999</v>
      </c>
      <c r="G18" s="10" t="s">
        <v>159</v>
      </c>
      <c r="H18" s="9">
        <v>516.97778028000005</v>
      </c>
      <c r="I18" s="10" t="s">
        <v>197</v>
      </c>
      <c r="J18" s="9">
        <v>313.84800000000001</v>
      </c>
      <c r="K18" s="10" t="s">
        <v>159</v>
      </c>
      <c r="L18" s="9">
        <v>28.712</v>
      </c>
      <c r="M18" s="10" t="s">
        <v>159</v>
      </c>
      <c r="N18" s="9">
        <v>841.85930268373295</v>
      </c>
      <c r="O18" s="10" t="s">
        <v>226</v>
      </c>
      <c r="P18" s="9">
        <v>0</v>
      </c>
      <c r="Q18" s="10" t="s">
        <v>238</v>
      </c>
      <c r="R18" s="9">
        <v>2880.5890829637301</v>
      </c>
      <c r="S18" s="10" t="s">
        <v>159</v>
      </c>
    </row>
    <row r="19" spans="1:19" x14ac:dyDescent="0.2">
      <c r="A19" s="12" t="s">
        <v>185</v>
      </c>
      <c r="B19" s="9">
        <v>34.673999999999999</v>
      </c>
      <c r="C19" s="10" t="s">
        <v>159</v>
      </c>
      <c r="D19" s="9">
        <v>992.89800000000002</v>
      </c>
      <c r="E19" s="10" t="s">
        <v>159</v>
      </c>
      <c r="F19" s="9">
        <v>26.684082440000001</v>
      </c>
      <c r="G19" s="10" t="s">
        <v>159</v>
      </c>
      <c r="H19" s="9">
        <v>565.83531034999999</v>
      </c>
      <c r="I19" s="10" t="s">
        <v>159</v>
      </c>
      <c r="J19" s="9">
        <v>295.03699999999998</v>
      </c>
      <c r="K19" s="10" t="s">
        <v>159</v>
      </c>
      <c r="L19" s="9">
        <v>30.047999999999998</v>
      </c>
      <c r="M19" s="10" t="s">
        <v>159</v>
      </c>
      <c r="N19" s="9">
        <v>862.53904410204905</v>
      </c>
      <c r="O19" s="10" t="s">
        <v>252</v>
      </c>
      <c r="P19" s="9">
        <v>0</v>
      </c>
      <c r="Q19" s="10" t="s">
        <v>238</v>
      </c>
      <c r="R19" s="9">
        <v>2807.7154368920501</v>
      </c>
      <c r="S19" s="10" t="s">
        <v>159</v>
      </c>
    </row>
    <row r="20" spans="1:19" x14ac:dyDescent="0.2">
      <c r="A20" s="12" t="s">
        <v>187</v>
      </c>
      <c r="B20" s="9">
        <v>34.121000000000002</v>
      </c>
      <c r="C20" s="10" t="s">
        <v>159</v>
      </c>
      <c r="D20" s="9">
        <v>1059.384</v>
      </c>
      <c r="E20" s="10" t="s">
        <v>159</v>
      </c>
      <c r="F20" s="9">
        <v>25.921161000000001</v>
      </c>
      <c r="G20" s="10" t="s">
        <v>159</v>
      </c>
      <c r="H20" s="9">
        <v>587.02134900999999</v>
      </c>
      <c r="I20" s="10" t="s">
        <v>159</v>
      </c>
      <c r="J20" s="9">
        <v>292.74799999999999</v>
      </c>
      <c r="K20" s="10" t="s">
        <v>159</v>
      </c>
      <c r="L20" s="9">
        <v>31.8</v>
      </c>
      <c r="M20" s="10" t="s">
        <v>159</v>
      </c>
      <c r="N20" s="9">
        <v>892.53362847408596</v>
      </c>
      <c r="O20" s="10" t="s">
        <v>253</v>
      </c>
      <c r="P20" s="9">
        <v>0</v>
      </c>
      <c r="Q20" s="10" t="s">
        <v>238</v>
      </c>
      <c r="R20" s="9">
        <v>2923.5291384840898</v>
      </c>
      <c r="S20" s="10" t="s">
        <v>159</v>
      </c>
    </row>
    <row r="21" spans="1:19" x14ac:dyDescent="0.2">
      <c r="A21" s="12" t="s">
        <v>188</v>
      </c>
      <c r="B21" s="9">
        <v>33.843000000000004</v>
      </c>
      <c r="C21" s="10" t="s">
        <v>159</v>
      </c>
      <c r="D21" s="9">
        <v>1071.8599999999999</v>
      </c>
      <c r="E21" s="10" t="s">
        <v>159</v>
      </c>
      <c r="F21" s="9">
        <v>19.038800999999999</v>
      </c>
      <c r="G21" s="10" t="s">
        <v>159</v>
      </c>
      <c r="H21" s="9">
        <v>554.32972577999999</v>
      </c>
      <c r="I21" s="10" t="s">
        <v>159</v>
      </c>
      <c r="J21" s="9">
        <v>282.66000000000003</v>
      </c>
      <c r="K21" s="10" t="s">
        <v>159</v>
      </c>
      <c r="L21" s="9">
        <v>30.63</v>
      </c>
      <c r="M21" s="10" t="s">
        <v>159</v>
      </c>
      <c r="N21" s="9">
        <v>857.50008180656505</v>
      </c>
      <c r="O21" s="10" t="s">
        <v>254</v>
      </c>
      <c r="P21" s="9">
        <v>0</v>
      </c>
      <c r="Q21" s="10" t="s">
        <v>238</v>
      </c>
      <c r="R21" s="9">
        <v>2849.8616085865701</v>
      </c>
      <c r="S21" s="10" t="s">
        <v>159</v>
      </c>
    </row>
    <row r="22" spans="1:19" x14ac:dyDescent="0.2">
      <c r="A22" s="12" t="s">
        <v>189</v>
      </c>
      <c r="B22" s="9">
        <v>35.360999999999997</v>
      </c>
      <c r="C22" s="10" t="s">
        <v>159</v>
      </c>
      <c r="D22" s="9">
        <v>1150.5139999999999</v>
      </c>
      <c r="E22" s="10" t="s">
        <v>159</v>
      </c>
      <c r="F22" s="9">
        <v>16.695198000000001</v>
      </c>
      <c r="G22" s="10" t="s">
        <v>159</v>
      </c>
      <c r="H22" s="9">
        <v>590.90089737999995</v>
      </c>
      <c r="I22" s="10" t="s">
        <v>159</v>
      </c>
      <c r="J22" s="9">
        <v>291.58999999999997</v>
      </c>
      <c r="K22" s="10" t="s">
        <v>159</v>
      </c>
      <c r="L22" s="9">
        <v>30.398</v>
      </c>
      <c r="M22" s="10" t="s">
        <v>159</v>
      </c>
      <c r="N22" s="9">
        <v>874.96205853746096</v>
      </c>
      <c r="O22" s="10" t="s">
        <v>255</v>
      </c>
      <c r="P22" s="9">
        <v>0</v>
      </c>
      <c r="Q22" s="10" t="s">
        <v>238</v>
      </c>
      <c r="R22" s="9">
        <v>2990.4211539174598</v>
      </c>
      <c r="S22" s="10" t="s">
        <v>159</v>
      </c>
    </row>
    <row r="23" spans="1:19" x14ac:dyDescent="0.2">
      <c r="A23" s="12" t="s">
        <v>190</v>
      </c>
      <c r="B23" s="9">
        <v>35.72</v>
      </c>
      <c r="C23" s="10" t="s">
        <v>256</v>
      </c>
      <c r="D23" s="9">
        <v>1152.646</v>
      </c>
      <c r="E23" s="10" t="s">
        <v>159</v>
      </c>
      <c r="F23" s="9">
        <v>16.874981999999999</v>
      </c>
      <c r="G23" s="10" t="s">
        <v>159</v>
      </c>
      <c r="H23" s="9">
        <v>620.63935580999998</v>
      </c>
      <c r="I23" s="10" t="s">
        <v>159</v>
      </c>
      <c r="J23" s="9">
        <v>290.94499999999999</v>
      </c>
      <c r="K23" s="10" t="s">
        <v>159</v>
      </c>
      <c r="L23" s="9">
        <v>28.774000000000001</v>
      </c>
      <c r="M23" s="10" t="s">
        <v>159</v>
      </c>
      <c r="N23" s="9">
        <v>886.17476873046905</v>
      </c>
      <c r="O23" s="10" t="s">
        <v>257</v>
      </c>
      <c r="P23" s="9">
        <v>0</v>
      </c>
      <c r="Q23" s="10" t="s">
        <v>238</v>
      </c>
      <c r="R23" s="9">
        <v>3031.7741065404698</v>
      </c>
      <c r="S23" s="10" t="s">
        <v>159</v>
      </c>
    </row>
    <row r="24" spans="1:19" x14ac:dyDescent="0.2">
      <c r="A24" s="12" t="s">
        <v>191</v>
      </c>
      <c r="B24" s="9">
        <v>34.890999999999998</v>
      </c>
      <c r="C24" s="10" t="s">
        <v>159</v>
      </c>
      <c r="D24" s="9">
        <v>1179.277</v>
      </c>
      <c r="E24" s="10" t="s">
        <v>159</v>
      </c>
      <c r="F24" s="9">
        <v>16.454034</v>
      </c>
      <c r="G24" s="10" t="s">
        <v>159</v>
      </c>
      <c r="H24" s="9">
        <v>638.99085516000002</v>
      </c>
      <c r="I24" s="10" t="s">
        <v>159</v>
      </c>
      <c r="J24" s="9">
        <v>285.928</v>
      </c>
      <c r="K24" s="10" t="s">
        <v>159</v>
      </c>
      <c r="L24" s="9">
        <v>28.902999999999999</v>
      </c>
      <c r="M24" s="10" t="s">
        <v>159</v>
      </c>
      <c r="N24" s="9">
        <v>841.04778415330702</v>
      </c>
      <c r="O24" s="10" t="s">
        <v>258</v>
      </c>
      <c r="P24" s="9">
        <v>0</v>
      </c>
      <c r="Q24" s="10" t="s">
        <v>238</v>
      </c>
      <c r="R24" s="9">
        <v>3025.49167331331</v>
      </c>
      <c r="S24" s="10" t="s">
        <v>159</v>
      </c>
    </row>
    <row r="25" spans="1:19" x14ac:dyDescent="0.2">
      <c r="A25" s="12" t="s">
        <v>192</v>
      </c>
      <c r="B25" s="9">
        <v>33.661000000000001</v>
      </c>
      <c r="C25" s="10" t="s">
        <v>159</v>
      </c>
      <c r="D25" s="9">
        <v>1235.7180000000001</v>
      </c>
      <c r="E25" s="10" t="s">
        <v>159</v>
      </c>
      <c r="F25" s="9">
        <v>19.141529999999999</v>
      </c>
      <c r="G25" s="10" t="s">
        <v>159</v>
      </c>
      <c r="H25" s="9">
        <v>661.83730137999999</v>
      </c>
      <c r="I25" s="10" t="s">
        <v>159</v>
      </c>
      <c r="J25" s="9">
        <v>288.23200000000003</v>
      </c>
      <c r="K25" s="10" t="s">
        <v>159</v>
      </c>
      <c r="L25" s="9">
        <v>28.74</v>
      </c>
      <c r="M25" s="10" t="s">
        <v>159</v>
      </c>
      <c r="N25" s="9">
        <v>870.52446774999999</v>
      </c>
      <c r="O25" s="10" t="s">
        <v>159</v>
      </c>
      <c r="P25" s="9">
        <v>0</v>
      </c>
      <c r="Q25" s="10" t="s">
        <v>238</v>
      </c>
      <c r="R25" s="9">
        <v>3137.8542991300001</v>
      </c>
      <c r="S25" s="10" t="s">
        <v>159</v>
      </c>
    </row>
    <row r="26" spans="1:19" x14ac:dyDescent="0.2">
      <c r="A26" s="12" t="s">
        <v>193</v>
      </c>
      <c r="B26" s="9">
        <v>33.082999999999998</v>
      </c>
      <c r="C26" s="10" t="s">
        <v>159</v>
      </c>
      <c r="D26" s="9">
        <v>1350.6869999999999</v>
      </c>
      <c r="E26" s="10" t="s">
        <v>159</v>
      </c>
      <c r="F26" s="9">
        <v>23.758769999999998</v>
      </c>
      <c r="G26" s="10" t="s">
        <v>159</v>
      </c>
      <c r="H26" s="9">
        <v>711.21304371101803</v>
      </c>
      <c r="I26" s="10" t="s">
        <v>159</v>
      </c>
      <c r="J26" s="9">
        <v>286.97000000000003</v>
      </c>
      <c r="K26" s="10" t="s">
        <v>159</v>
      </c>
      <c r="L26" s="9">
        <v>29.466999999999999</v>
      </c>
      <c r="M26" s="10" t="s">
        <v>159</v>
      </c>
      <c r="N26" s="9">
        <v>961.58059131000005</v>
      </c>
      <c r="O26" s="10" t="s">
        <v>159</v>
      </c>
      <c r="P26" s="9">
        <v>0</v>
      </c>
      <c r="Q26" s="10" t="s">
        <v>238</v>
      </c>
      <c r="R26" s="9">
        <v>3396.75940502102</v>
      </c>
      <c r="S26" s="10" t="s">
        <v>159</v>
      </c>
    </row>
    <row r="27" spans="1:19" x14ac:dyDescent="0.2">
      <c r="A27" s="12" t="s">
        <v>195</v>
      </c>
      <c r="B27" s="9">
        <v>33.356999999999999</v>
      </c>
      <c r="C27" s="10" t="s">
        <v>159</v>
      </c>
      <c r="D27" s="9">
        <v>1473.691</v>
      </c>
      <c r="E27" s="10" t="s">
        <v>159</v>
      </c>
      <c r="F27" s="9">
        <v>28.65</v>
      </c>
      <c r="G27" s="10" t="s">
        <v>159</v>
      </c>
      <c r="H27" s="9">
        <v>747.70774812311402</v>
      </c>
      <c r="I27" s="10" t="s">
        <v>159</v>
      </c>
      <c r="J27" s="9">
        <v>283.81700000000001</v>
      </c>
      <c r="K27" s="10" t="s">
        <v>159</v>
      </c>
      <c r="L27" s="9">
        <v>29.565999999999999</v>
      </c>
      <c r="M27" s="10" t="s">
        <v>159</v>
      </c>
      <c r="N27" s="9">
        <v>984.1</v>
      </c>
      <c r="O27" s="10" t="s">
        <v>159</v>
      </c>
      <c r="P27" s="9">
        <v>0</v>
      </c>
      <c r="Q27" s="10" t="s">
        <v>238</v>
      </c>
      <c r="R27" s="9">
        <v>3580.88874812311</v>
      </c>
      <c r="S27" s="10" t="s">
        <v>159</v>
      </c>
    </row>
    <row r="28" spans="1:19" x14ac:dyDescent="0.2">
      <c r="A28" s="12" t="s">
        <v>196</v>
      </c>
      <c r="B28" s="9">
        <v>33.436999999999998</v>
      </c>
      <c r="C28" s="10" t="s">
        <v>159</v>
      </c>
      <c r="D28" s="9">
        <v>1515.5834</v>
      </c>
      <c r="E28" s="10" t="s">
        <v>159</v>
      </c>
      <c r="F28" s="9">
        <v>31.197410999999999</v>
      </c>
      <c r="G28" s="10" t="s">
        <v>159</v>
      </c>
      <c r="H28" s="9">
        <v>759.66375016869199</v>
      </c>
      <c r="I28" s="10" t="s">
        <v>159</v>
      </c>
      <c r="J28" s="9">
        <v>264.86700000000002</v>
      </c>
      <c r="K28" s="10" t="s">
        <v>159</v>
      </c>
      <c r="L28" s="9">
        <v>28.553000000000001</v>
      </c>
      <c r="M28" s="10" t="s">
        <v>159</v>
      </c>
      <c r="N28" s="9">
        <v>977.05670189</v>
      </c>
      <c r="O28" s="10" t="s">
        <v>159</v>
      </c>
      <c r="P28" s="9">
        <v>0</v>
      </c>
      <c r="Q28" s="10" t="s">
        <v>238</v>
      </c>
      <c r="R28" s="9">
        <v>3610.3582630586902</v>
      </c>
      <c r="S28" s="10" t="s">
        <v>159</v>
      </c>
    </row>
    <row r="29" spans="1:19" x14ac:dyDescent="0.2">
      <c r="A29" s="12" t="s">
        <v>198</v>
      </c>
      <c r="B29" s="9">
        <v>32.491</v>
      </c>
      <c r="C29" s="10" t="s">
        <v>159</v>
      </c>
      <c r="D29" s="9">
        <v>1595.029</v>
      </c>
      <c r="E29" s="10" t="s">
        <v>159</v>
      </c>
      <c r="F29" s="9">
        <v>38.92</v>
      </c>
      <c r="G29" s="10" t="s">
        <v>159</v>
      </c>
      <c r="H29" s="9">
        <v>802.35316927462497</v>
      </c>
      <c r="I29" s="10" t="s">
        <v>159</v>
      </c>
      <c r="J29" s="9">
        <v>267.57799999999997</v>
      </c>
      <c r="K29" s="10" t="s">
        <v>159</v>
      </c>
      <c r="L29" s="9">
        <v>27.454999999999998</v>
      </c>
      <c r="M29" s="10" t="s">
        <v>159</v>
      </c>
      <c r="N29" s="9">
        <v>1023.21524002</v>
      </c>
      <c r="O29" s="10" t="s">
        <v>159</v>
      </c>
      <c r="P29" s="9">
        <v>0</v>
      </c>
      <c r="Q29" s="10" t="s">
        <v>238</v>
      </c>
      <c r="R29" s="9">
        <v>3787.0414092946298</v>
      </c>
      <c r="S29" s="10" t="s">
        <v>159</v>
      </c>
    </row>
    <row r="30" spans="1:19" x14ac:dyDescent="0.2">
      <c r="A30" s="12" t="s">
        <v>199</v>
      </c>
      <c r="B30" s="9">
        <v>32.384999999999998</v>
      </c>
      <c r="C30" s="10" t="s">
        <v>159</v>
      </c>
      <c r="D30" s="9">
        <v>1658.402</v>
      </c>
      <c r="E30" s="10" t="s">
        <v>159</v>
      </c>
      <c r="F30" s="9">
        <v>40.819000000000003</v>
      </c>
      <c r="G30" s="10" t="s">
        <v>159</v>
      </c>
      <c r="H30" s="9">
        <v>823.77892204747002</v>
      </c>
      <c r="I30" s="10" t="s">
        <v>159</v>
      </c>
      <c r="J30" s="9">
        <v>268.92899999999997</v>
      </c>
      <c r="K30" s="10" t="s">
        <v>159</v>
      </c>
      <c r="L30" s="9">
        <v>27.044</v>
      </c>
      <c r="M30" s="10" t="s">
        <v>259</v>
      </c>
      <c r="N30" s="9">
        <v>1023.31413381</v>
      </c>
      <c r="O30" s="10" t="s">
        <v>159</v>
      </c>
      <c r="P30" s="9">
        <v>0</v>
      </c>
      <c r="Q30" s="10" t="s">
        <v>238</v>
      </c>
      <c r="R30" s="9">
        <v>3874.6720558574698</v>
      </c>
      <c r="S30" s="10" t="s">
        <v>159</v>
      </c>
    </row>
    <row r="31" spans="1:19" x14ac:dyDescent="0.2">
      <c r="A31" s="12" t="s">
        <v>200</v>
      </c>
      <c r="B31" s="9">
        <v>24.501000000000001</v>
      </c>
      <c r="C31" s="10" t="s">
        <v>260</v>
      </c>
      <c r="D31" s="9">
        <v>1402.3779999999999</v>
      </c>
      <c r="E31" s="10" t="s">
        <v>159</v>
      </c>
      <c r="F31" s="9">
        <v>32.854999999999997</v>
      </c>
      <c r="G31" s="10" t="s">
        <v>159</v>
      </c>
      <c r="H31" s="9">
        <v>629.31077091430097</v>
      </c>
      <c r="I31" s="10" t="s">
        <v>159</v>
      </c>
      <c r="J31" s="9">
        <v>200.26400000000001</v>
      </c>
      <c r="K31" s="10" t="s">
        <v>159</v>
      </c>
      <c r="L31" s="9">
        <v>22.382000000000001</v>
      </c>
      <c r="M31" s="10" t="s">
        <v>159</v>
      </c>
      <c r="N31" s="9">
        <v>749.32408341999997</v>
      </c>
      <c r="O31" s="10" t="s">
        <v>159</v>
      </c>
      <c r="P31" s="9">
        <v>0</v>
      </c>
      <c r="Q31" s="10" t="s">
        <v>238</v>
      </c>
      <c r="R31" s="9">
        <v>3061.0148543342998</v>
      </c>
      <c r="S31" s="10" t="s">
        <v>159</v>
      </c>
    </row>
    <row r="32" spans="1:19" x14ac:dyDescent="0.2">
      <c r="A32" s="15" t="s">
        <v>201</v>
      </c>
      <c r="B32" s="13">
        <v>30.623999999999999</v>
      </c>
      <c r="C32" s="14" t="s">
        <v>159</v>
      </c>
      <c r="D32" s="13">
        <v>1732.134</v>
      </c>
      <c r="E32" s="14" t="s">
        <v>159</v>
      </c>
      <c r="F32" s="13">
        <v>55.39</v>
      </c>
      <c r="G32" s="14" t="s">
        <v>159</v>
      </c>
      <c r="H32" s="13">
        <v>1013.69519105296</v>
      </c>
      <c r="I32" s="14" t="s">
        <v>159</v>
      </c>
      <c r="J32" s="13">
        <v>291.916</v>
      </c>
      <c r="K32" s="14" t="s">
        <v>159</v>
      </c>
      <c r="L32" s="13">
        <v>28.413657000000001</v>
      </c>
      <c r="M32" s="14" t="s">
        <v>159</v>
      </c>
      <c r="N32" s="13">
        <v>570.89897142999996</v>
      </c>
      <c r="O32" s="14" t="s">
        <v>159</v>
      </c>
      <c r="P32" s="13">
        <v>0</v>
      </c>
      <c r="Q32" s="14" t="s">
        <v>238</v>
      </c>
      <c r="R32" s="13">
        <v>3723.0718194829601</v>
      </c>
      <c r="S32" s="14" t="s">
        <v>159</v>
      </c>
    </row>
    <row r="34" spans="1:2" x14ac:dyDescent="0.2">
      <c r="A34" s="16" t="s">
        <v>202</v>
      </c>
      <c r="B34" s="16" t="s">
        <v>227</v>
      </c>
    </row>
    <row r="36" spans="1:2" x14ac:dyDescent="0.2">
      <c r="B36" s="16" t="s">
        <v>261</v>
      </c>
    </row>
    <row r="37" spans="1:2" x14ac:dyDescent="0.2">
      <c r="B37" s="16" t="s">
        <v>262</v>
      </c>
    </row>
    <row r="38" spans="1:2" x14ac:dyDescent="0.2">
      <c r="B38" s="16" t="s">
        <v>263</v>
      </c>
    </row>
    <row r="39" spans="1:2" x14ac:dyDescent="0.2">
      <c r="B39" s="16" t="s">
        <v>264</v>
      </c>
    </row>
    <row r="40" spans="1:2" x14ac:dyDescent="0.2">
      <c r="B40" s="16" t="s">
        <v>265</v>
      </c>
    </row>
    <row r="41" spans="1:2" x14ac:dyDescent="0.2">
      <c r="B41" s="16" t="s">
        <v>266</v>
      </c>
    </row>
    <row r="42" spans="1:2" x14ac:dyDescent="0.2">
      <c r="B42" s="16" t="s">
        <v>267</v>
      </c>
    </row>
    <row r="43" spans="1:2" x14ac:dyDescent="0.2">
      <c r="B43" s="16" t="s">
        <v>268</v>
      </c>
    </row>
    <row r="44" spans="1:2" x14ac:dyDescent="0.2">
      <c r="B44" s="16" t="s">
        <v>269</v>
      </c>
    </row>
    <row r="45" spans="1:2" x14ac:dyDescent="0.2">
      <c r="B45" s="16" t="s">
        <v>270</v>
      </c>
    </row>
    <row r="46" spans="1:2" x14ac:dyDescent="0.2">
      <c r="B46" s="16" t="s">
        <v>271</v>
      </c>
    </row>
    <row r="47" spans="1:2" x14ac:dyDescent="0.2">
      <c r="B47" s="16" t="s">
        <v>272</v>
      </c>
    </row>
    <row r="48" spans="1:2" x14ac:dyDescent="0.2">
      <c r="B48" s="16" t="s">
        <v>273</v>
      </c>
    </row>
    <row r="49" spans="1:2" x14ac:dyDescent="0.2">
      <c r="B49" s="16" t="s">
        <v>274</v>
      </c>
    </row>
    <row r="51" spans="1:2" x14ac:dyDescent="0.2">
      <c r="B51" s="16" t="s">
        <v>208</v>
      </c>
    </row>
    <row r="52" spans="1:2" x14ac:dyDescent="0.2">
      <c r="B52" s="16" t="s">
        <v>241</v>
      </c>
    </row>
    <row r="53" spans="1:2" x14ac:dyDescent="0.2">
      <c r="B53" s="16" t="s">
        <v>209</v>
      </c>
    </row>
    <row r="56" spans="1:2" x14ac:dyDescent="0.2">
      <c r="A56" s="17" t="str">
        <f>HYPERLINK("#'GAMING_MACHINES 10'!A2", "&lt;&lt;&lt; Previous table")</f>
        <v>&lt;&lt;&lt; Previous table</v>
      </c>
    </row>
    <row r="57" spans="1:2" x14ac:dyDescent="0.2">
      <c r="A57" s="17" t="str">
        <f>HYPERLINK("#'GAMING_MACHINES 12'!A2", "&gt;&gt;&gt; Next table")</f>
        <v>&gt;&gt;&gt; Next table</v>
      </c>
    </row>
  </sheetData>
  <mergeCells count="12">
    <mergeCell ref="A2:S2"/>
    <mergeCell ref="A3:S3"/>
    <mergeCell ref="A6:S6"/>
    <mergeCell ref="B5:C5"/>
    <mergeCell ref="D5:E5"/>
    <mergeCell ref="F5:G5"/>
    <mergeCell ref="H5:I5"/>
    <mergeCell ref="J5:K5"/>
    <mergeCell ref="L5:M5"/>
    <mergeCell ref="N5:O5"/>
    <mergeCell ref="P5:Q5"/>
    <mergeCell ref="R5:S5"/>
  </mergeCells>
  <pageMargins left="0.7" right="0.7" top="0.75" bottom="0.75" header="0.3" footer="0.3"/>
  <pageSetup paperSize="9" orientation="portrait" horizontalDpi="300" verticalDpi="30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S57"/>
  <sheetViews>
    <sheetView workbookViewId="0"/>
  </sheetViews>
  <sheetFormatPr defaultColWidth="11.42578125" defaultRowHeight="12.75" x14ac:dyDescent="0.2"/>
  <cols>
    <col min="1" max="2" width="12.7109375" customWidth="1"/>
    <col min="3" max="3" width="4.42578125" customWidth="1"/>
    <col min="4" max="4" width="12.7109375" customWidth="1"/>
    <col min="5" max="5" width="4.42578125" customWidth="1"/>
    <col min="6" max="6" width="12.7109375" customWidth="1"/>
    <col min="7" max="7" width="4.42578125" customWidth="1"/>
    <col min="8" max="8" width="12.7109375" customWidth="1"/>
    <col min="9" max="9" width="4.42578125" customWidth="1"/>
    <col min="10" max="10" width="12.7109375" customWidth="1"/>
    <col min="11" max="11" width="4.42578125" customWidth="1"/>
    <col min="12" max="12" width="12.7109375" customWidth="1"/>
    <col min="13" max="13" width="4.42578125" customWidth="1"/>
    <col min="14" max="14" width="12.7109375" customWidth="1"/>
    <col min="15" max="15" width="4.42578125" customWidth="1"/>
    <col min="16" max="16" width="12.7109375" customWidth="1"/>
    <col min="17" max="17" width="4.42578125" customWidth="1"/>
    <col min="18" max="18" width="12.7109375" customWidth="1"/>
    <col min="19" max="19" width="4.42578125" customWidth="1"/>
  </cols>
  <sheetData>
    <row r="1" spans="1:19" x14ac:dyDescent="0.2">
      <c r="A1" s="8" t="str">
        <f>HYPERLINK("#'INDEX'!B32", "Link to index")</f>
        <v>Link to index</v>
      </c>
    </row>
    <row r="2" spans="1:19" ht="15.75" customHeight="1" x14ac:dyDescent="0.2">
      <c r="A2" s="25" t="s">
        <v>275</v>
      </c>
      <c r="B2" s="24"/>
      <c r="C2" s="24"/>
      <c r="D2" s="24"/>
      <c r="E2" s="24"/>
      <c r="F2" s="24"/>
      <c r="G2" s="24"/>
      <c r="H2" s="24"/>
      <c r="I2" s="24"/>
      <c r="J2" s="24"/>
      <c r="K2" s="24"/>
      <c r="L2" s="24"/>
      <c r="M2" s="24"/>
      <c r="N2" s="24"/>
      <c r="O2" s="24"/>
      <c r="P2" s="24"/>
      <c r="Q2" s="24"/>
      <c r="R2" s="24"/>
      <c r="S2" s="24"/>
    </row>
    <row r="3" spans="1:19" ht="15.75" customHeight="1" x14ac:dyDescent="0.2">
      <c r="A3" s="25" t="s">
        <v>50</v>
      </c>
      <c r="B3" s="24"/>
      <c r="C3" s="24"/>
      <c r="D3" s="24"/>
      <c r="E3" s="24"/>
      <c r="F3" s="24"/>
      <c r="G3" s="24"/>
      <c r="H3" s="24"/>
      <c r="I3" s="24"/>
      <c r="J3" s="24"/>
      <c r="K3" s="24"/>
      <c r="L3" s="24"/>
      <c r="M3" s="24"/>
      <c r="N3" s="24"/>
      <c r="O3" s="24"/>
      <c r="P3" s="24"/>
      <c r="Q3" s="24"/>
      <c r="R3" s="24"/>
      <c r="S3" s="24"/>
    </row>
    <row r="4" spans="1:19" ht="15.75" customHeight="1" x14ac:dyDescent="0.2"/>
    <row r="5" spans="1:19" ht="55.5" customHeight="1" x14ac:dyDescent="0.2">
      <c r="A5" s="11" t="s">
        <v>159</v>
      </c>
      <c r="B5" s="27" t="s">
        <v>160</v>
      </c>
      <c r="C5" s="27" t="s">
        <v>159</v>
      </c>
      <c r="D5" s="27" t="s">
        <v>161</v>
      </c>
      <c r="E5" s="27" t="s">
        <v>159</v>
      </c>
      <c r="F5" s="27" t="s">
        <v>162</v>
      </c>
      <c r="G5" s="27" t="s">
        <v>159</v>
      </c>
      <c r="H5" s="27" t="s">
        <v>163</v>
      </c>
      <c r="I5" s="27" t="s">
        <v>159</v>
      </c>
      <c r="J5" s="27" t="s">
        <v>164</v>
      </c>
      <c r="K5" s="27" t="s">
        <v>159</v>
      </c>
      <c r="L5" s="27" t="s">
        <v>165</v>
      </c>
      <c r="M5" s="27" t="s">
        <v>159</v>
      </c>
      <c r="N5" s="27" t="s">
        <v>166</v>
      </c>
      <c r="O5" s="27" t="s">
        <v>159</v>
      </c>
      <c r="P5" s="27" t="s">
        <v>167</v>
      </c>
      <c r="Q5" s="27" t="s">
        <v>159</v>
      </c>
      <c r="R5" s="27" t="s">
        <v>168</v>
      </c>
      <c r="S5" s="27" t="s">
        <v>159</v>
      </c>
    </row>
    <row r="6" spans="1:19" x14ac:dyDescent="0.2">
      <c r="A6" s="26" t="s">
        <v>169</v>
      </c>
      <c r="B6" s="26"/>
      <c r="C6" s="26"/>
      <c r="D6" s="26"/>
      <c r="E6" s="26"/>
      <c r="F6" s="26"/>
      <c r="G6" s="26"/>
      <c r="H6" s="26"/>
      <c r="I6" s="26"/>
      <c r="J6" s="26"/>
      <c r="K6" s="26"/>
      <c r="L6" s="26"/>
      <c r="M6" s="26"/>
      <c r="N6" s="26"/>
      <c r="O6" s="26"/>
      <c r="P6" s="26"/>
      <c r="Q6" s="26"/>
      <c r="R6" s="26"/>
      <c r="S6" s="26"/>
    </row>
    <row r="7" spans="1:19" x14ac:dyDescent="0.2">
      <c r="A7" s="12" t="s">
        <v>170</v>
      </c>
      <c r="B7" s="9">
        <v>45.782337367624798</v>
      </c>
      <c r="C7" s="10" t="s">
        <v>159</v>
      </c>
      <c r="D7" s="9">
        <v>0</v>
      </c>
      <c r="E7" s="10" t="s">
        <v>178</v>
      </c>
      <c r="F7" s="9">
        <v>2.8548411497730699</v>
      </c>
      <c r="G7" s="10" t="s">
        <v>159</v>
      </c>
      <c r="H7" s="9">
        <v>0</v>
      </c>
      <c r="I7" s="10" t="s">
        <v>178</v>
      </c>
      <c r="J7" s="9">
        <v>195.73082450832101</v>
      </c>
      <c r="K7" s="10" t="s">
        <v>159</v>
      </c>
      <c r="L7" s="9">
        <v>0</v>
      </c>
      <c r="M7" s="10" t="s">
        <v>159</v>
      </c>
      <c r="N7" s="9">
        <v>0</v>
      </c>
      <c r="O7" s="10" t="s">
        <v>178</v>
      </c>
      <c r="P7" s="9">
        <v>0</v>
      </c>
      <c r="Q7" s="10" t="s">
        <v>238</v>
      </c>
      <c r="R7" s="9">
        <v>244.36800302571899</v>
      </c>
      <c r="S7" s="10" t="s">
        <v>180</v>
      </c>
    </row>
    <row r="8" spans="1:19" x14ac:dyDescent="0.2">
      <c r="A8" s="12" t="s">
        <v>171</v>
      </c>
      <c r="B8" s="9">
        <v>46.619440298507499</v>
      </c>
      <c r="C8" s="10" t="s">
        <v>159</v>
      </c>
      <c r="D8" s="9">
        <v>0</v>
      </c>
      <c r="E8" s="10" t="s">
        <v>178</v>
      </c>
      <c r="F8" s="9">
        <v>13.0425</v>
      </c>
      <c r="G8" s="10" t="s">
        <v>159</v>
      </c>
      <c r="H8" s="9">
        <v>0</v>
      </c>
      <c r="I8" s="10" t="s">
        <v>178</v>
      </c>
      <c r="J8" s="9">
        <v>235.87511194029801</v>
      </c>
      <c r="K8" s="10" t="s">
        <v>159</v>
      </c>
      <c r="L8" s="9">
        <v>2.8624946641791</v>
      </c>
      <c r="M8" s="10" t="s">
        <v>159</v>
      </c>
      <c r="N8" s="9">
        <v>0</v>
      </c>
      <c r="O8" s="10" t="s">
        <v>178</v>
      </c>
      <c r="P8" s="9">
        <v>0</v>
      </c>
      <c r="Q8" s="10" t="s">
        <v>238</v>
      </c>
      <c r="R8" s="9">
        <v>298.39954690298498</v>
      </c>
      <c r="S8" s="10" t="s">
        <v>180</v>
      </c>
    </row>
    <row r="9" spans="1:19" x14ac:dyDescent="0.2">
      <c r="A9" s="12" t="s">
        <v>172</v>
      </c>
      <c r="B9" s="9">
        <v>49.407873134328298</v>
      </c>
      <c r="C9" s="10" t="s">
        <v>159</v>
      </c>
      <c r="D9" s="9">
        <v>0</v>
      </c>
      <c r="E9" s="10" t="s">
        <v>178</v>
      </c>
      <c r="F9" s="9">
        <v>17.7828358208955</v>
      </c>
      <c r="G9" s="10" t="s">
        <v>159</v>
      </c>
      <c r="H9" s="9">
        <v>351.34890421753698</v>
      </c>
      <c r="I9" s="10" t="s">
        <v>159</v>
      </c>
      <c r="J9" s="9">
        <v>281.78253731343301</v>
      </c>
      <c r="K9" s="10" t="s">
        <v>159</v>
      </c>
      <c r="L9" s="9">
        <v>13.7030639552239</v>
      </c>
      <c r="M9" s="10" t="s">
        <v>159</v>
      </c>
      <c r="N9" s="9">
        <v>0</v>
      </c>
      <c r="O9" s="10" t="s">
        <v>178</v>
      </c>
      <c r="P9" s="9">
        <v>0</v>
      </c>
      <c r="Q9" s="10" t="s">
        <v>238</v>
      </c>
      <c r="R9" s="9">
        <v>714.02521444141803</v>
      </c>
      <c r="S9" s="10" t="s">
        <v>180</v>
      </c>
    </row>
    <row r="10" spans="1:19" x14ac:dyDescent="0.2">
      <c r="A10" s="12" t="s">
        <v>173</v>
      </c>
      <c r="B10" s="9">
        <v>56.100184365781701</v>
      </c>
      <c r="C10" s="10" t="s">
        <v>159</v>
      </c>
      <c r="D10" s="9">
        <v>1473.7896755162201</v>
      </c>
      <c r="E10" s="10" t="s">
        <v>179</v>
      </c>
      <c r="F10" s="9">
        <v>19.791297935103199</v>
      </c>
      <c r="G10" s="10" t="s">
        <v>159</v>
      </c>
      <c r="H10" s="9">
        <v>445.208283731932</v>
      </c>
      <c r="I10" s="10" t="s">
        <v>159</v>
      </c>
      <c r="J10" s="9">
        <v>331.47824483775798</v>
      </c>
      <c r="K10" s="10" t="s">
        <v>159</v>
      </c>
      <c r="L10" s="9">
        <v>22.1350295353982</v>
      </c>
      <c r="M10" s="10" t="s">
        <v>159</v>
      </c>
      <c r="N10" s="9">
        <v>0</v>
      </c>
      <c r="O10" s="10" t="s">
        <v>178</v>
      </c>
      <c r="P10" s="9">
        <v>0</v>
      </c>
      <c r="Q10" s="10" t="s">
        <v>238</v>
      </c>
      <c r="R10" s="9">
        <v>2348.5027159222</v>
      </c>
      <c r="S10" s="10" t="s">
        <v>180</v>
      </c>
    </row>
    <row r="11" spans="1:19" x14ac:dyDescent="0.2">
      <c r="A11" s="12" t="s">
        <v>174</v>
      </c>
      <c r="B11" s="9">
        <v>63.7750720461095</v>
      </c>
      <c r="C11" s="10" t="s">
        <v>159</v>
      </c>
      <c r="D11" s="9">
        <v>1592.60752881844</v>
      </c>
      <c r="E11" s="10" t="s">
        <v>159</v>
      </c>
      <c r="F11" s="9">
        <v>21.0670389048991</v>
      </c>
      <c r="G11" s="10" t="s">
        <v>159</v>
      </c>
      <c r="H11" s="9">
        <v>521.58891252017304</v>
      </c>
      <c r="I11" s="10" t="s">
        <v>159</v>
      </c>
      <c r="J11" s="9">
        <v>358.55785302593699</v>
      </c>
      <c r="K11" s="10" t="s">
        <v>159</v>
      </c>
      <c r="L11" s="9">
        <v>33.547960014409199</v>
      </c>
      <c r="M11" s="10" t="s">
        <v>159</v>
      </c>
      <c r="N11" s="9">
        <v>0</v>
      </c>
      <c r="O11" s="10" t="s">
        <v>178</v>
      </c>
      <c r="P11" s="9">
        <v>0</v>
      </c>
      <c r="Q11" s="10" t="s">
        <v>238</v>
      </c>
      <c r="R11" s="9">
        <v>2591.1443653299698</v>
      </c>
      <c r="S11" s="10" t="s">
        <v>180</v>
      </c>
    </row>
    <row r="12" spans="1:19" x14ac:dyDescent="0.2">
      <c r="A12" s="12" t="s">
        <v>175</v>
      </c>
      <c r="B12" s="9">
        <v>42.563417119565202</v>
      </c>
      <c r="C12" s="10" t="s">
        <v>159</v>
      </c>
      <c r="D12" s="9">
        <v>1102.8093410326101</v>
      </c>
      <c r="E12" s="10" t="s">
        <v>159</v>
      </c>
      <c r="F12" s="9">
        <v>16.141881793478301</v>
      </c>
      <c r="G12" s="10" t="s">
        <v>159</v>
      </c>
      <c r="H12" s="9">
        <v>441.98397172962001</v>
      </c>
      <c r="I12" s="10" t="s">
        <v>159</v>
      </c>
      <c r="J12" s="9">
        <v>303.19470108695702</v>
      </c>
      <c r="K12" s="10" t="s">
        <v>159</v>
      </c>
      <c r="L12" s="9">
        <v>40.526498743206503</v>
      </c>
      <c r="M12" s="10" t="s">
        <v>159</v>
      </c>
      <c r="N12" s="9">
        <v>0</v>
      </c>
      <c r="O12" s="10" t="s">
        <v>178</v>
      </c>
      <c r="P12" s="9">
        <v>0</v>
      </c>
      <c r="Q12" s="10" t="s">
        <v>238</v>
      </c>
      <c r="R12" s="9">
        <v>1947.21981150544</v>
      </c>
      <c r="S12" s="10" t="s">
        <v>180</v>
      </c>
    </row>
    <row r="13" spans="1:19" x14ac:dyDescent="0.2">
      <c r="A13" s="12" t="s">
        <v>176</v>
      </c>
      <c r="B13" s="9">
        <v>41.213474240422698</v>
      </c>
      <c r="C13" s="10" t="s">
        <v>159</v>
      </c>
      <c r="D13" s="9">
        <v>1131.4008256274799</v>
      </c>
      <c r="E13" s="10" t="s">
        <v>159</v>
      </c>
      <c r="F13" s="9">
        <v>20.851981505944501</v>
      </c>
      <c r="G13" s="10" t="s">
        <v>159</v>
      </c>
      <c r="H13" s="9">
        <v>500.220368371532</v>
      </c>
      <c r="I13" s="10" t="s">
        <v>186</v>
      </c>
      <c r="J13" s="9">
        <v>330.72447159841499</v>
      </c>
      <c r="K13" s="10" t="s">
        <v>159</v>
      </c>
      <c r="L13" s="9">
        <v>36.124586492734501</v>
      </c>
      <c r="M13" s="10" t="s">
        <v>159</v>
      </c>
      <c r="N13" s="9">
        <v>0</v>
      </c>
      <c r="O13" s="10" t="s">
        <v>178</v>
      </c>
      <c r="P13" s="9">
        <v>0</v>
      </c>
      <c r="Q13" s="10" t="s">
        <v>238</v>
      </c>
      <c r="R13" s="9">
        <v>2060.53570783653</v>
      </c>
      <c r="S13" s="10" t="s">
        <v>180</v>
      </c>
    </row>
    <row r="14" spans="1:19" x14ac:dyDescent="0.2">
      <c r="A14" s="12" t="s">
        <v>177</v>
      </c>
      <c r="B14" s="9">
        <v>41.854102564102597</v>
      </c>
      <c r="C14" s="10" t="s">
        <v>159</v>
      </c>
      <c r="D14" s="9">
        <v>1148.4449999999999</v>
      </c>
      <c r="E14" s="10" t="s">
        <v>159</v>
      </c>
      <c r="F14" s="9">
        <v>22.064391025641001</v>
      </c>
      <c r="G14" s="10" t="s">
        <v>159</v>
      </c>
      <c r="H14" s="9">
        <v>564.67896365705099</v>
      </c>
      <c r="I14" s="10" t="s">
        <v>159</v>
      </c>
      <c r="J14" s="9">
        <v>369.49983974358997</v>
      </c>
      <c r="K14" s="10" t="s">
        <v>159</v>
      </c>
      <c r="L14" s="9">
        <v>40.722788461538499</v>
      </c>
      <c r="M14" s="10" t="s">
        <v>159</v>
      </c>
      <c r="N14" s="9">
        <v>0</v>
      </c>
      <c r="O14" s="10" t="s">
        <v>178</v>
      </c>
      <c r="P14" s="9">
        <v>0</v>
      </c>
      <c r="Q14" s="10" t="s">
        <v>238</v>
      </c>
      <c r="R14" s="9">
        <v>2187.2650854519202</v>
      </c>
      <c r="S14" s="10" t="s">
        <v>180</v>
      </c>
    </row>
    <row r="15" spans="1:19" x14ac:dyDescent="0.2">
      <c r="A15" s="12" t="s">
        <v>181</v>
      </c>
      <c r="B15" s="9">
        <v>48.532352941176498</v>
      </c>
      <c r="C15" s="10" t="s">
        <v>159</v>
      </c>
      <c r="D15" s="9">
        <v>1189.57647058824</v>
      </c>
      <c r="E15" s="10" t="s">
        <v>159</v>
      </c>
      <c r="F15" s="9">
        <v>23.0602941176471</v>
      </c>
      <c r="G15" s="10" t="s">
        <v>159</v>
      </c>
      <c r="H15" s="9">
        <v>668.51926282352895</v>
      </c>
      <c r="I15" s="10" t="s">
        <v>159</v>
      </c>
      <c r="J15" s="9">
        <v>416.94264705882398</v>
      </c>
      <c r="K15" s="10" t="s">
        <v>159</v>
      </c>
      <c r="L15" s="9">
        <v>45.773529411764699</v>
      </c>
      <c r="M15" s="10" t="s">
        <v>159</v>
      </c>
      <c r="N15" s="9">
        <v>0</v>
      </c>
      <c r="O15" s="10" t="s">
        <v>178</v>
      </c>
      <c r="P15" s="9">
        <v>0</v>
      </c>
      <c r="Q15" s="10" t="s">
        <v>238</v>
      </c>
      <c r="R15" s="9">
        <v>2392.4045569411801</v>
      </c>
      <c r="S15" s="10" t="s">
        <v>180</v>
      </c>
    </row>
    <row r="16" spans="1:19" x14ac:dyDescent="0.2">
      <c r="A16" s="12" t="s">
        <v>182</v>
      </c>
      <c r="B16" s="9">
        <v>45.118276283618599</v>
      </c>
      <c r="C16" s="10" t="s">
        <v>159</v>
      </c>
      <c r="D16" s="9">
        <v>1314.6253361858201</v>
      </c>
      <c r="E16" s="10" t="s">
        <v>159</v>
      </c>
      <c r="F16" s="9">
        <v>25.374541564792199</v>
      </c>
      <c r="G16" s="10" t="s">
        <v>159</v>
      </c>
      <c r="H16" s="9">
        <v>746.65655958588002</v>
      </c>
      <c r="I16" s="10" t="s">
        <v>159</v>
      </c>
      <c r="J16" s="9">
        <v>425.59275672371598</v>
      </c>
      <c r="K16" s="10" t="s">
        <v>159</v>
      </c>
      <c r="L16" s="9">
        <v>45.270537897310497</v>
      </c>
      <c r="M16" s="10" t="s">
        <v>159</v>
      </c>
      <c r="N16" s="9">
        <v>0</v>
      </c>
      <c r="O16" s="10" t="s">
        <v>178</v>
      </c>
      <c r="P16" s="9">
        <v>0</v>
      </c>
      <c r="Q16" s="10" t="s">
        <v>238</v>
      </c>
      <c r="R16" s="9">
        <v>2602.6380082411401</v>
      </c>
      <c r="S16" s="10" t="s">
        <v>180</v>
      </c>
    </row>
    <row r="17" spans="1:19" x14ac:dyDescent="0.2">
      <c r="A17" s="12" t="s">
        <v>183</v>
      </c>
      <c r="B17" s="9">
        <v>43.718631516587699</v>
      </c>
      <c r="C17" s="10" t="s">
        <v>159</v>
      </c>
      <c r="D17" s="9">
        <v>1411.5847186019</v>
      </c>
      <c r="E17" s="10" t="s">
        <v>159</v>
      </c>
      <c r="F17" s="9">
        <v>28.349436611374401</v>
      </c>
      <c r="G17" s="10" t="s">
        <v>159</v>
      </c>
      <c r="H17" s="9">
        <v>770.39589692357799</v>
      </c>
      <c r="I17" s="10" t="s">
        <v>159</v>
      </c>
      <c r="J17" s="9">
        <v>408.49348341232201</v>
      </c>
      <c r="K17" s="10" t="s">
        <v>159</v>
      </c>
      <c r="L17" s="9">
        <v>38.996356635071102</v>
      </c>
      <c r="M17" s="10" t="s">
        <v>159</v>
      </c>
      <c r="N17" s="9">
        <v>1142.2837677725099</v>
      </c>
      <c r="O17" s="10" t="s">
        <v>225</v>
      </c>
      <c r="P17" s="9">
        <v>0</v>
      </c>
      <c r="Q17" s="10" t="s">
        <v>238</v>
      </c>
      <c r="R17" s="9">
        <v>3843.8222914733401</v>
      </c>
      <c r="S17" s="10" t="s">
        <v>159</v>
      </c>
    </row>
    <row r="18" spans="1:19" x14ac:dyDescent="0.2">
      <c r="A18" s="12" t="s">
        <v>184</v>
      </c>
      <c r="B18" s="9">
        <v>42.4784810126582</v>
      </c>
      <c r="C18" s="10" t="s">
        <v>159</v>
      </c>
      <c r="D18" s="9">
        <v>1520.4581127732999</v>
      </c>
      <c r="E18" s="10" t="s">
        <v>159</v>
      </c>
      <c r="F18" s="9">
        <v>31.4829689298044</v>
      </c>
      <c r="G18" s="10" t="s">
        <v>159</v>
      </c>
      <c r="H18" s="9">
        <v>699.020588986191</v>
      </c>
      <c r="I18" s="10" t="s">
        <v>197</v>
      </c>
      <c r="J18" s="9">
        <v>424.362945914845</v>
      </c>
      <c r="K18" s="10" t="s">
        <v>159</v>
      </c>
      <c r="L18" s="9">
        <v>38.822324510932098</v>
      </c>
      <c r="M18" s="10" t="s">
        <v>159</v>
      </c>
      <c r="N18" s="9">
        <v>1138.3022792329</v>
      </c>
      <c r="O18" s="10" t="s">
        <v>226</v>
      </c>
      <c r="P18" s="9">
        <v>0</v>
      </c>
      <c r="Q18" s="10" t="s">
        <v>238</v>
      </c>
      <c r="R18" s="9">
        <v>3894.9277013606302</v>
      </c>
      <c r="S18" s="10" t="s">
        <v>159</v>
      </c>
    </row>
    <row r="19" spans="1:19" x14ac:dyDescent="0.2">
      <c r="A19" s="12" t="s">
        <v>185</v>
      </c>
      <c r="B19" s="9">
        <v>45.3696547884187</v>
      </c>
      <c r="C19" s="10" t="s">
        <v>159</v>
      </c>
      <c r="D19" s="9">
        <v>1299.1705456570201</v>
      </c>
      <c r="E19" s="10" t="s">
        <v>159</v>
      </c>
      <c r="F19" s="9">
        <v>34.9151412772828</v>
      </c>
      <c r="G19" s="10" t="s">
        <v>159</v>
      </c>
      <c r="H19" s="9">
        <v>740.37471009047897</v>
      </c>
      <c r="I19" s="10" t="s">
        <v>159</v>
      </c>
      <c r="J19" s="9">
        <v>386.04507238307298</v>
      </c>
      <c r="K19" s="10" t="s">
        <v>159</v>
      </c>
      <c r="L19" s="9">
        <v>39.316703786191503</v>
      </c>
      <c r="M19" s="10" t="s">
        <v>159</v>
      </c>
      <c r="N19" s="9">
        <v>1128.6006423384299</v>
      </c>
      <c r="O19" s="10" t="s">
        <v>252</v>
      </c>
      <c r="P19" s="9">
        <v>0</v>
      </c>
      <c r="Q19" s="10" t="s">
        <v>238</v>
      </c>
      <c r="R19" s="9">
        <v>3673.7924703208901</v>
      </c>
      <c r="S19" s="10" t="s">
        <v>159</v>
      </c>
    </row>
    <row r="20" spans="1:19" x14ac:dyDescent="0.2">
      <c r="A20" s="12" t="s">
        <v>187</v>
      </c>
      <c r="B20" s="9">
        <v>43.296085313174899</v>
      </c>
      <c r="C20" s="10" t="s">
        <v>159</v>
      </c>
      <c r="D20" s="9">
        <v>1344.2507559395201</v>
      </c>
      <c r="E20" s="10" t="s">
        <v>159</v>
      </c>
      <c r="F20" s="9">
        <v>32.891322003239701</v>
      </c>
      <c r="G20" s="10" t="s">
        <v>159</v>
      </c>
      <c r="H20" s="9">
        <v>744.87050225351004</v>
      </c>
      <c r="I20" s="10" t="s">
        <v>159</v>
      </c>
      <c r="J20" s="9">
        <v>371.46749460043202</v>
      </c>
      <c r="K20" s="10" t="s">
        <v>159</v>
      </c>
      <c r="L20" s="9">
        <v>40.350971922246202</v>
      </c>
      <c r="M20" s="10" t="s">
        <v>159</v>
      </c>
      <c r="N20" s="9">
        <v>1132.5345717678699</v>
      </c>
      <c r="O20" s="10" t="s">
        <v>253</v>
      </c>
      <c r="P20" s="9">
        <v>0</v>
      </c>
      <c r="Q20" s="10" t="s">
        <v>238</v>
      </c>
      <c r="R20" s="9">
        <v>3709.6617037999999</v>
      </c>
      <c r="S20" s="10" t="s">
        <v>159</v>
      </c>
    </row>
    <row r="21" spans="1:19" x14ac:dyDescent="0.2">
      <c r="A21" s="12" t="s">
        <v>188</v>
      </c>
      <c r="B21" s="9">
        <v>41.946756329113903</v>
      </c>
      <c r="C21" s="10" t="s">
        <v>159</v>
      </c>
      <c r="D21" s="9">
        <v>1328.51845991561</v>
      </c>
      <c r="E21" s="10" t="s">
        <v>159</v>
      </c>
      <c r="F21" s="9">
        <v>23.5976700158228</v>
      </c>
      <c r="G21" s="10" t="s">
        <v>159</v>
      </c>
      <c r="H21" s="9">
        <v>687.06479724841802</v>
      </c>
      <c r="I21" s="10" t="s">
        <v>159</v>
      </c>
      <c r="J21" s="9">
        <v>350.34335443037997</v>
      </c>
      <c r="K21" s="10" t="s">
        <v>159</v>
      </c>
      <c r="L21" s="9">
        <v>37.964398734177202</v>
      </c>
      <c r="M21" s="10" t="s">
        <v>159</v>
      </c>
      <c r="N21" s="9">
        <v>1062.82974274548</v>
      </c>
      <c r="O21" s="10" t="s">
        <v>254</v>
      </c>
      <c r="P21" s="9">
        <v>0</v>
      </c>
      <c r="Q21" s="10" t="s">
        <v>238</v>
      </c>
      <c r="R21" s="9">
        <v>3532.2651794190001</v>
      </c>
      <c r="S21" s="10" t="s">
        <v>159</v>
      </c>
    </row>
    <row r="22" spans="1:19" x14ac:dyDescent="0.2">
      <c r="A22" s="12" t="s">
        <v>189</v>
      </c>
      <c r="B22" s="9">
        <v>42.527302968270199</v>
      </c>
      <c r="C22" s="10" t="s">
        <v>159</v>
      </c>
      <c r="D22" s="9">
        <v>1383.67855680655</v>
      </c>
      <c r="E22" s="10" t="s">
        <v>159</v>
      </c>
      <c r="F22" s="9">
        <v>20.078666990788101</v>
      </c>
      <c r="G22" s="10" t="s">
        <v>159</v>
      </c>
      <c r="H22" s="9">
        <v>710.65358692067502</v>
      </c>
      <c r="I22" s="10" t="s">
        <v>159</v>
      </c>
      <c r="J22" s="9">
        <v>350.68398157625398</v>
      </c>
      <c r="K22" s="10" t="s">
        <v>159</v>
      </c>
      <c r="L22" s="9">
        <v>36.558495394063499</v>
      </c>
      <c r="M22" s="10" t="s">
        <v>159</v>
      </c>
      <c r="N22" s="9">
        <v>1052.2829260813901</v>
      </c>
      <c r="O22" s="10" t="s">
        <v>255</v>
      </c>
      <c r="P22" s="9">
        <v>0</v>
      </c>
      <c r="Q22" s="10" t="s">
        <v>238</v>
      </c>
      <c r="R22" s="9">
        <v>3596.4635167379902</v>
      </c>
      <c r="S22" s="10" t="s">
        <v>159</v>
      </c>
    </row>
    <row r="23" spans="1:19" x14ac:dyDescent="0.2">
      <c r="A23" s="12" t="s">
        <v>190</v>
      </c>
      <c r="B23" s="9">
        <v>41.970999999999997</v>
      </c>
      <c r="C23" s="10" t="s">
        <v>256</v>
      </c>
      <c r="D23" s="9">
        <v>1354.35905</v>
      </c>
      <c r="E23" s="10" t="s">
        <v>159</v>
      </c>
      <c r="F23" s="9">
        <v>19.828103850000002</v>
      </c>
      <c r="G23" s="10" t="s">
        <v>159</v>
      </c>
      <c r="H23" s="9">
        <v>729.25124307675003</v>
      </c>
      <c r="I23" s="10" t="s">
        <v>159</v>
      </c>
      <c r="J23" s="9">
        <v>341.86037499999998</v>
      </c>
      <c r="K23" s="10" t="s">
        <v>159</v>
      </c>
      <c r="L23" s="9">
        <v>33.809449999999998</v>
      </c>
      <c r="M23" s="10" t="s">
        <v>159</v>
      </c>
      <c r="N23" s="9">
        <v>1041.2553532582999</v>
      </c>
      <c r="O23" s="10" t="s">
        <v>257</v>
      </c>
      <c r="P23" s="9">
        <v>0</v>
      </c>
      <c r="Q23" s="10" t="s">
        <v>238</v>
      </c>
      <c r="R23" s="9">
        <v>3562.3345751850502</v>
      </c>
      <c r="S23" s="10" t="s">
        <v>159</v>
      </c>
    </row>
    <row r="24" spans="1:19" x14ac:dyDescent="0.2">
      <c r="A24" s="12" t="s">
        <v>191</v>
      </c>
      <c r="B24" s="9">
        <v>40.075195503421298</v>
      </c>
      <c r="C24" s="10" t="s">
        <v>159</v>
      </c>
      <c r="D24" s="9">
        <v>1354.4970430107501</v>
      </c>
      <c r="E24" s="10" t="s">
        <v>159</v>
      </c>
      <c r="F24" s="9">
        <v>18.898817155425199</v>
      </c>
      <c r="G24" s="10" t="s">
        <v>159</v>
      </c>
      <c r="H24" s="9">
        <v>733.93377792082094</v>
      </c>
      <c r="I24" s="10" t="s">
        <v>159</v>
      </c>
      <c r="J24" s="9">
        <v>328.41192570869998</v>
      </c>
      <c r="K24" s="10" t="s">
        <v>159</v>
      </c>
      <c r="L24" s="9">
        <v>33.197482893450598</v>
      </c>
      <c r="M24" s="10" t="s">
        <v>159</v>
      </c>
      <c r="N24" s="9">
        <v>966.01285081147205</v>
      </c>
      <c r="O24" s="10" t="s">
        <v>258</v>
      </c>
      <c r="P24" s="9">
        <v>0</v>
      </c>
      <c r="Q24" s="10" t="s">
        <v>238</v>
      </c>
      <c r="R24" s="9">
        <v>3475.0270930040401</v>
      </c>
      <c r="S24" s="10" t="s">
        <v>159</v>
      </c>
    </row>
    <row r="25" spans="1:19" x14ac:dyDescent="0.2">
      <c r="A25" s="12" t="s">
        <v>192</v>
      </c>
      <c r="B25" s="9">
        <v>37.668261904761899</v>
      </c>
      <c r="C25" s="10" t="s">
        <v>159</v>
      </c>
      <c r="D25" s="9">
        <v>1382.8272857142899</v>
      </c>
      <c r="E25" s="10" t="s">
        <v>159</v>
      </c>
      <c r="F25" s="9">
        <v>21.420283571428602</v>
      </c>
      <c r="G25" s="10" t="s">
        <v>159</v>
      </c>
      <c r="H25" s="9">
        <v>740.62745630619099</v>
      </c>
      <c r="I25" s="10" t="s">
        <v>159</v>
      </c>
      <c r="J25" s="9">
        <v>322.54533333333302</v>
      </c>
      <c r="K25" s="10" t="s">
        <v>159</v>
      </c>
      <c r="L25" s="9">
        <v>32.161428571428601</v>
      </c>
      <c r="M25" s="10" t="s">
        <v>159</v>
      </c>
      <c r="N25" s="9">
        <v>974.15833295833295</v>
      </c>
      <c r="O25" s="10" t="s">
        <v>159</v>
      </c>
      <c r="P25" s="9">
        <v>0</v>
      </c>
      <c r="Q25" s="10" t="s">
        <v>238</v>
      </c>
      <c r="R25" s="9">
        <v>3511.4083823597598</v>
      </c>
      <c r="S25" s="10" t="s">
        <v>159</v>
      </c>
    </row>
    <row r="26" spans="1:19" x14ac:dyDescent="0.2">
      <c r="A26" s="12" t="s">
        <v>193</v>
      </c>
      <c r="B26" s="9">
        <v>36.3974953183521</v>
      </c>
      <c r="C26" s="10" t="s">
        <v>159</v>
      </c>
      <c r="D26" s="9">
        <v>1486.0086376404499</v>
      </c>
      <c r="E26" s="10" t="s">
        <v>159</v>
      </c>
      <c r="F26" s="9">
        <v>26.139096207865201</v>
      </c>
      <c r="G26" s="10" t="s">
        <v>159</v>
      </c>
      <c r="H26" s="9">
        <v>782.46753404536196</v>
      </c>
      <c r="I26" s="10" t="s">
        <v>159</v>
      </c>
      <c r="J26" s="9">
        <v>315.72073970037502</v>
      </c>
      <c r="K26" s="10" t="s">
        <v>159</v>
      </c>
      <c r="L26" s="9">
        <v>32.419218164794003</v>
      </c>
      <c r="M26" s="10" t="s">
        <v>159</v>
      </c>
      <c r="N26" s="9">
        <v>1057.9187217127801</v>
      </c>
      <c r="O26" s="10" t="s">
        <v>159</v>
      </c>
      <c r="P26" s="9">
        <v>0</v>
      </c>
      <c r="Q26" s="10" t="s">
        <v>238</v>
      </c>
      <c r="R26" s="9">
        <v>3737.0714427899802</v>
      </c>
      <c r="S26" s="10" t="s">
        <v>159</v>
      </c>
    </row>
    <row r="27" spans="1:19" x14ac:dyDescent="0.2">
      <c r="A27" s="12" t="s">
        <v>195</v>
      </c>
      <c r="B27" s="9">
        <v>36.190650969529102</v>
      </c>
      <c r="C27" s="10" t="s">
        <v>159</v>
      </c>
      <c r="D27" s="9">
        <v>1598.8798938134801</v>
      </c>
      <c r="E27" s="10" t="s">
        <v>159</v>
      </c>
      <c r="F27" s="9">
        <v>31.083795013850398</v>
      </c>
      <c r="G27" s="10" t="s">
        <v>159</v>
      </c>
      <c r="H27" s="9">
        <v>811.22493448260298</v>
      </c>
      <c r="I27" s="10" t="s">
        <v>159</v>
      </c>
      <c r="J27" s="9">
        <v>307.92703139427499</v>
      </c>
      <c r="K27" s="10" t="s">
        <v>159</v>
      </c>
      <c r="L27" s="9">
        <v>32.077608494921499</v>
      </c>
      <c r="M27" s="10" t="s">
        <v>159</v>
      </c>
      <c r="N27" s="9">
        <v>1067.6985226223501</v>
      </c>
      <c r="O27" s="10" t="s">
        <v>159</v>
      </c>
      <c r="P27" s="9">
        <v>0</v>
      </c>
      <c r="Q27" s="10" t="s">
        <v>238</v>
      </c>
      <c r="R27" s="9">
        <v>3885.08243679101</v>
      </c>
      <c r="S27" s="10" t="s">
        <v>159</v>
      </c>
    </row>
    <row r="28" spans="1:19" x14ac:dyDescent="0.2">
      <c r="A28" s="12" t="s">
        <v>196</v>
      </c>
      <c r="B28" s="9">
        <v>35.651973684210503</v>
      </c>
      <c r="C28" s="10" t="s">
        <v>159</v>
      </c>
      <c r="D28" s="9">
        <v>1615.9804854809399</v>
      </c>
      <c r="E28" s="10" t="s">
        <v>159</v>
      </c>
      <c r="F28" s="9">
        <v>33.2640271551724</v>
      </c>
      <c r="G28" s="10" t="s">
        <v>159</v>
      </c>
      <c r="H28" s="9">
        <v>809.98630349202597</v>
      </c>
      <c r="I28" s="10" t="s">
        <v>159</v>
      </c>
      <c r="J28" s="9">
        <v>282.41263611615199</v>
      </c>
      <c r="K28" s="10" t="s">
        <v>159</v>
      </c>
      <c r="L28" s="9">
        <v>30.444441923774999</v>
      </c>
      <c r="M28" s="10" t="s">
        <v>159</v>
      </c>
      <c r="N28" s="9">
        <v>1041.78005873026</v>
      </c>
      <c r="O28" s="10" t="s">
        <v>159</v>
      </c>
      <c r="P28" s="9">
        <v>0</v>
      </c>
      <c r="Q28" s="10" t="s">
        <v>238</v>
      </c>
      <c r="R28" s="9">
        <v>3849.5199265825399</v>
      </c>
      <c r="S28" s="10" t="s">
        <v>159</v>
      </c>
    </row>
    <row r="29" spans="1:19" x14ac:dyDescent="0.2">
      <c r="A29" s="12" t="s">
        <v>198</v>
      </c>
      <c r="B29" s="9">
        <v>33.995480854853099</v>
      </c>
      <c r="C29" s="10" t="s">
        <v>159</v>
      </c>
      <c r="D29" s="9">
        <v>1668.88608637578</v>
      </c>
      <c r="E29" s="10" t="s">
        <v>159</v>
      </c>
      <c r="F29" s="9">
        <v>40.722172751558297</v>
      </c>
      <c r="G29" s="10" t="s">
        <v>159</v>
      </c>
      <c r="H29" s="9">
        <v>839.50576482429597</v>
      </c>
      <c r="I29" s="10" t="s">
        <v>159</v>
      </c>
      <c r="J29" s="9">
        <v>279.96807658058799</v>
      </c>
      <c r="K29" s="10" t="s">
        <v>159</v>
      </c>
      <c r="L29" s="9">
        <v>28.7262911843277</v>
      </c>
      <c r="M29" s="10" t="s">
        <v>159</v>
      </c>
      <c r="N29" s="9">
        <v>1070.5947524697201</v>
      </c>
      <c r="O29" s="10" t="s">
        <v>159</v>
      </c>
      <c r="P29" s="9">
        <v>0</v>
      </c>
      <c r="Q29" s="10" t="s">
        <v>238</v>
      </c>
      <c r="R29" s="9">
        <v>3962.3986250411299</v>
      </c>
      <c r="S29" s="10" t="s">
        <v>159</v>
      </c>
    </row>
    <row r="30" spans="1:19" x14ac:dyDescent="0.2">
      <c r="A30" s="12" t="s">
        <v>199</v>
      </c>
      <c r="B30" s="9">
        <v>33.350021910604703</v>
      </c>
      <c r="C30" s="10" t="s">
        <v>159</v>
      </c>
      <c r="D30" s="9">
        <v>1707.81976336547</v>
      </c>
      <c r="E30" s="10" t="s">
        <v>159</v>
      </c>
      <c r="F30" s="9">
        <v>42.035341805433802</v>
      </c>
      <c r="G30" s="10" t="s">
        <v>159</v>
      </c>
      <c r="H30" s="9">
        <v>848.32623436089204</v>
      </c>
      <c r="I30" s="10" t="s">
        <v>159</v>
      </c>
      <c r="J30" s="9">
        <v>276.942659947415</v>
      </c>
      <c r="K30" s="10" t="s">
        <v>159</v>
      </c>
      <c r="L30" s="9">
        <v>27.849868536371599</v>
      </c>
      <c r="M30" s="10" t="s">
        <v>259</v>
      </c>
      <c r="N30" s="9">
        <v>1053.8072806544701</v>
      </c>
      <c r="O30" s="10" t="s">
        <v>159</v>
      </c>
      <c r="P30" s="9">
        <v>0</v>
      </c>
      <c r="Q30" s="10" t="s">
        <v>238</v>
      </c>
      <c r="R30" s="9">
        <v>3990.1311705806602</v>
      </c>
      <c r="S30" s="10" t="s">
        <v>159</v>
      </c>
    </row>
    <row r="31" spans="1:19" x14ac:dyDescent="0.2">
      <c r="A31" s="12" t="s">
        <v>200</v>
      </c>
      <c r="B31" s="9">
        <v>24.882173725151301</v>
      </c>
      <c r="C31" s="10" t="s">
        <v>260</v>
      </c>
      <c r="D31" s="9">
        <v>1424.1954624027701</v>
      </c>
      <c r="E31" s="10" t="s">
        <v>159</v>
      </c>
      <c r="F31" s="9">
        <v>33.366140881590297</v>
      </c>
      <c r="G31" s="10" t="s">
        <v>159</v>
      </c>
      <c r="H31" s="9">
        <v>639.10125827511104</v>
      </c>
      <c r="I31" s="10" t="s">
        <v>159</v>
      </c>
      <c r="J31" s="9">
        <v>203.37960242005201</v>
      </c>
      <c r="K31" s="10" t="s">
        <v>159</v>
      </c>
      <c r="L31" s="9">
        <v>22.7302074330164</v>
      </c>
      <c r="M31" s="10" t="s">
        <v>159</v>
      </c>
      <c r="N31" s="9">
        <v>760.98167503759703</v>
      </c>
      <c r="O31" s="10" t="s">
        <v>159</v>
      </c>
      <c r="P31" s="9">
        <v>0</v>
      </c>
      <c r="Q31" s="10" t="s">
        <v>238</v>
      </c>
      <c r="R31" s="9">
        <v>3108.6365201752801</v>
      </c>
      <c r="S31" s="10" t="s">
        <v>159</v>
      </c>
    </row>
    <row r="32" spans="1:19" x14ac:dyDescent="0.2">
      <c r="A32" s="15" t="s">
        <v>201</v>
      </c>
      <c r="B32" s="13">
        <v>30.623999999999999</v>
      </c>
      <c r="C32" s="14" t="s">
        <v>159</v>
      </c>
      <c r="D32" s="13">
        <v>1732.134</v>
      </c>
      <c r="E32" s="14" t="s">
        <v>159</v>
      </c>
      <c r="F32" s="13">
        <v>55.39</v>
      </c>
      <c r="G32" s="14" t="s">
        <v>159</v>
      </c>
      <c r="H32" s="13">
        <v>1013.69519105296</v>
      </c>
      <c r="I32" s="14" t="s">
        <v>159</v>
      </c>
      <c r="J32" s="13">
        <v>291.916</v>
      </c>
      <c r="K32" s="14" t="s">
        <v>159</v>
      </c>
      <c r="L32" s="13">
        <v>28.413657000000001</v>
      </c>
      <c r="M32" s="14" t="s">
        <v>159</v>
      </c>
      <c r="N32" s="13">
        <v>570.89897142999996</v>
      </c>
      <c r="O32" s="14" t="s">
        <v>159</v>
      </c>
      <c r="P32" s="13">
        <v>0</v>
      </c>
      <c r="Q32" s="14" t="s">
        <v>238</v>
      </c>
      <c r="R32" s="13">
        <v>3723.0718194829601</v>
      </c>
      <c r="S32" s="14" t="s">
        <v>159</v>
      </c>
    </row>
    <row r="34" spans="1:2" x14ac:dyDescent="0.2">
      <c r="A34" s="16" t="s">
        <v>202</v>
      </c>
      <c r="B34" s="16" t="s">
        <v>227</v>
      </c>
    </row>
    <row r="36" spans="1:2" x14ac:dyDescent="0.2">
      <c r="B36" s="16" t="s">
        <v>261</v>
      </c>
    </row>
    <row r="37" spans="1:2" x14ac:dyDescent="0.2">
      <c r="B37" s="16" t="s">
        <v>262</v>
      </c>
    </row>
    <row r="38" spans="1:2" x14ac:dyDescent="0.2">
      <c r="B38" s="16" t="s">
        <v>263</v>
      </c>
    </row>
    <row r="39" spans="1:2" x14ac:dyDescent="0.2">
      <c r="B39" s="16" t="s">
        <v>264</v>
      </c>
    </row>
    <row r="40" spans="1:2" x14ac:dyDescent="0.2">
      <c r="B40" s="16" t="s">
        <v>265</v>
      </c>
    </row>
    <row r="41" spans="1:2" x14ac:dyDescent="0.2">
      <c r="B41" s="16" t="s">
        <v>266</v>
      </c>
    </row>
    <row r="42" spans="1:2" x14ac:dyDescent="0.2">
      <c r="B42" s="16" t="s">
        <v>267</v>
      </c>
    </row>
    <row r="43" spans="1:2" x14ac:dyDescent="0.2">
      <c r="B43" s="16" t="s">
        <v>268</v>
      </c>
    </row>
    <row r="44" spans="1:2" x14ac:dyDescent="0.2">
      <c r="B44" s="16" t="s">
        <v>269</v>
      </c>
    </row>
    <row r="45" spans="1:2" x14ac:dyDescent="0.2">
      <c r="B45" s="16" t="s">
        <v>270</v>
      </c>
    </row>
    <row r="46" spans="1:2" x14ac:dyDescent="0.2">
      <c r="B46" s="16" t="s">
        <v>271</v>
      </c>
    </row>
    <row r="47" spans="1:2" x14ac:dyDescent="0.2">
      <c r="B47" s="16" t="s">
        <v>272</v>
      </c>
    </row>
    <row r="48" spans="1:2" x14ac:dyDescent="0.2">
      <c r="B48" s="16" t="s">
        <v>273</v>
      </c>
    </row>
    <row r="49" spans="1:2" x14ac:dyDescent="0.2">
      <c r="B49" s="16" t="s">
        <v>274</v>
      </c>
    </row>
    <row r="51" spans="1:2" x14ac:dyDescent="0.2">
      <c r="B51" s="16" t="s">
        <v>208</v>
      </c>
    </row>
    <row r="52" spans="1:2" x14ac:dyDescent="0.2">
      <c r="B52" s="16" t="s">
        <v>241</v>
      </c>
    </row>
    <row r="53" spans="1:2" x14ac:dyDescent="0.2">
      <c r="B53" s="16" t="s">
        <v>209</v>
      </c>
    </row>
    <row r="56" spans="1:2" x14ac:dyDescent="0.2">
      <c r="A56" s="17" t="str">
        <f>HYPERLINK("#'GAMING_MACHINES 11'!A2", "&lt;&lt;&lt; Previous table")</f>
        <v>&lt;&lt;&lt; Previous table</v>
      </c>
    </row>
    <row r="57" spans="1:2" x14ac:dyDescent="0.2">
      <c r="A57" s="17" t="str">
        <f>HYPERLINK("#'GAMING_MACHINES 13'!A2", "&gt;&gt;&gt; Next table")</f>
        <v>&gt;&gt;&gt; Next table</v>
      </c>
    </row>
  </sheetData>
  <mergeCells count="12">
    <mergeCell ref="A2:S2"/>
    <mergeCell ref="A3:S3"/>
    <mergeCell ref="A6:S6"/>
    <mergeCell ref="B5:C5"/>
    <mergeCell ref="D5:E5"/>
    <mergeCell ref="F5:G5"/>
    <mergeCell ref="H5:I5"/>
    <mergeCell ref="J5:K5"/>
    <mergeCell ref="L5:M5"/>
    <mergeCell ref="N5:O5"/>
    <mergeCell ref="P5:Q5"/>
    <mergeCell ref="R5:S5"/>
  </mergeCells>
  <pageMargins left="0.7" right="0.7" top="0.75" bottom="0.75" header="0.3" footer="0.3"/>
  <pageSetup paperSize="9"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6"/>
  <sheetViews>
    <sheetView workbookViewId="0"/>
  </sheetViews>
  <sheetFormatPr defaultColWidth="11.42578125" defaultRowHeight="12.75" x14ac:dyDescent="0.2"/>
  <cols>
    <col min="1" max="2" width="12.7109375" customWidth="1"/>
    <col min="3" max="3" width="4.42578125" customWidth="1"/>
    <col min="4" max="4" width="12.7109375" customWidth="1"/>
    <col min="5" max="5" width="4.42578125" customWidth="1"/>
    <col min="6" max="6" width="12.7109375" customWidth="1"/>
    <col min="7" max="7" width="4.42578125" customWidth="1"/>
    <col min="8" max="8" width="12.7109375" customWidth="1"/>
    <col min="9" max="9" width="4.42578125" customWidth="1"/>
    <col min="10" max="10" width="12.7109375" customWidth="1"/>
    <col min="11" max="11" width="4.42578125" customWidth="1"/>
    <col min="12" max="12" width="12.7109375" customWidth="1"/>
    <col min="13" max="13" width="4.42578125" customWidth="1"/>
    <col min="14" max="14" width="12.7109375" customWidth="1"/>
    <col min="15" max="15" width="4.42578125" customWidth="1"/>
    <col min="16" max="16" width="12.7109375" customWidth="1"/>
    <col min="17" max="17" width="4.42578125" customWidth="1"/>
    <col min="18" max="18" width="12.7109375" customWidth="1"/>
    <col min="19" max="19" width="4.42578125" customWidth="1"/>
  </cols>
  <sheetData>
    <row r="1" spans="1:19" x14ac:dyDescent="0.2">
      <c r="A1" s="8" t="str">
        <f>HYPERLINK("#'INDEX'!B6", "Link to index")</f>
        <v>Link to index</v>
      </c>
    </row>
    <row r="2" spans="1:19" ht="15.75" customHeight="1" x14ac:dyDescent="0.2">
      <c r="A2" s="25" t="s">
        <v>158</v>
      </c>
      <c r="B2" s="24"/>
      <c r="C2" s="24"/>
      <c r="D2" s="24"/>
      <c r="E2" s="24"/>
      <c r="F2" s="24"/>
      <c r="G2" s="24"/>
      <c r="H2" s="24"/>
      <c r="I2" s="24"/>
      <c r="J2" s="24"/>
      <c r="K2" s="24"/>
      <c r="L2" s="24"/>
      <c r="M2" s="24"/>
      <c r="N2" s="24"/>
      <c r="O2" s="24"/>
      <c r="P2" s="24"/>
      <c r="Q2" s="24"/>
      <c r="R2" s="24"/>
      <c r="S2" s="24"/>
    </row>
    <row r="3" spans="1:19" ht="15.75" customHeight="1" x14ac:dyDescent="0.2">
      <c r="A3" s="25" t="s">
        <v>24</v>
      </c>
      <c r="B3" s="24"/>
      <c r="C3" s="24"/>
      <c r="D3" s="24"/>
      <c r="E3" s="24"/>
      <c r="F3" s="24"/>
      <c r="G3" s="24"/>
      <c r="H3" s="24"/>
      <c r="I3" s="24"/>
      <c r="J3" s="24"/>
      <c r="K3" s="24"/>
      <c r="L3" s="24"/>
      <c r="M3" s="24"/>
      <c r="N3" s="24"/>
      <c r="O3" s="24"/>
      <c r="P3" s="24"/>
      <c r="Q3" s="24"/>
      <c r="R3" s="24"/>
      <c r="S3" s="24"/>
    </row>
    <row r="4" spans="1:19" ht="15.75" customHeight="1" x14ac:dyDescent="0.2"/>
    <row r="5" spans="1:19" ht="55.5" customHeight="1" x14ac:dyDescent="0.2">
      <c r="A5" s="11" t="s">
        <v>159</v>
      </c>
      <c r="B5" s="27" t="s">
        <v>160</v>
      </c>
      <c r="C5" s="27" t="s">
        <v>159</v>
      </c>
      <c r="D5" s="27" t="s">
        <v>161</v>
      </c>
      <c r="E5" s="27" t="s">
        <v>159</v>
      </c>
      <c r="F5" s="27" t="s">
        <v>162</v>
      </c>
      <c r="G5" s="27" t="s">
        <v>159</v>
      </c>
      <c r="H5" s="27" t="s">
        <v>163</v>
      </c>
      <c r="I5" s="27" t="s">
        <v>159</v>
      </c>
      <c r="J5" s="27" t="s">
        <v>164</v>
      </c>
      <c r="K5" s="27" t="s">
        <v>159</v>
      </c>
      <c r="L5" s="27" t="s">
        <v>165</v>
      </c>
      <c r="M5" s="27" t="s">
        <v>159</v>
      </c>
      <c r="N5" s="27" t="s">
        <v>166</v>
      </c>
      <c r="O5" s="27" t="s">
        <v>159</v>
      </c>
      <c r="P5" s="27" t="s">
        <v>167</v>
      </c>
      <c r="Q5" s="27" t="s">
        <v>159</v>
      </c>
      <c r="R5" s="27" t="s">
        <v>168</v>
      </c>
      <c r="S5" s="27" t="s">
        <v>159</v>
      </c>
    </row>
    <row r="6" spans="1:19" x14ac:dyDescent="0.2">
      <c r="A6" s="26" t="s">
        <v>169</v>
      </c>
      <c r="B6" s="26"/>
      <c r="C6" s="26"/>
      <c r="D6" s="26"/>
      <c r="E6" s="26"/>
      <c r="F6" s="26"/>
      <c r="G6" s="26"/>
      <c r="H6" s="26"/>
      <c r="I6" s="26"/>
      <c r="J6" s="26"/>
      <c r="K6" s="26"/>
      <c r="L6" s="26"/>
      <c r="M6" s="26"/>
      <c r="N6" s="26"/>
      <c r="O6" s="26"/>
      <c r="P6" s="26"/>
      <c r="Q6" s="26"/>
      <c r="R6" s="26"/>
      <c r="S6" s="26"/>
    </row>
    <row r="7" spans="1:19" x14ac:dyDescent="0.2">
      <c r="A7" s="12" t="s">
        <v>170</v>
      </c>
      <c r="B7" s="9">
        <v>141.45410628019999</v>
      </c>
      <c r="C7" s="10" t="s">
        <v>159</v>
      </c>
      <c r="D7" s="9">
        <v>1650</v>
      </c>
      <c r="E7" s="10" t="s">
        <v>159</v>
      </c>
      <c r="F7" s="9">
        <v>521.40700000000004</v>
      </c>
      <c r="G7" s="10" t="s">
        <v>159</v>
      </c>
      <c r="H7" s="9">
        <v>2479.7469999999998</v>
      </c>
      <c r="I7" s="10" t="s">
        <v>159</v>
      </c>
      <c r="J7" s="9">
        <v>344.23500000000001</v>
      </c>
      <c r="K7" s="10" t="s">
        <v>159</v>
      </c>
      <c r="L7" s="9">
        <v>891.90599999999995</v>
      </c>
      <c r="M7" s="10" t="s">
        <v>159</v>
      </c>
      <c r="N7" s="9">
        <v>3991.848</v>
      </c>
      <c r="O7" s="10" t="s">
        <v>159</v>
      </c>
      <c r="P7" s="9">
        <v>2045.548</v>
      </c>
      <c r="Q7" s="10" t="s">
        <v>159</v>
      </c>
      <c r="R7" s="9">
        <v>12066.145106280201</v>
      </c>
      <c r="S7" s="10" t="s">
        <v>159</v>
      </c>
    </row>
    <row r="8" spans="1:19" x14ac:dyDescent="0.2">
      <c r="A8" s="12" t="s">
        <v>171</v>
      </c>
      <c r="B8" s="9">
        <v>85.99</v>
      </c>
      <c r="C8" s="10" t="s">
        <v>159</v>
      </c>
      <c r="D8" s="9">
        <v>2134.547</v>
      </c>
      <c r="E8" s="10" t="s">
        <v>159</v>
      </c>
      <c r="F8" s="9">
        <v>409.49</v>
      </c>
      <c r="G8" s="10" t="s">
        <v>159</v>
      </c>
      <c r="H8" s="9">
        <v>2880</v>
      </c>
      <c r="I8" s="10" t="s">
        <v>159</v>
      </c>
      <c r="J8" s="9">
        <v>265.60000000000002</v>
      </c>
      <c r="K8" s="10" t="s">
        <v>159</v>
      </c>
      <c r="L8" s="9">
        <v>946.68200000000002</v>
      </c>
      <c r="M8" s="10" t="s">
        <v>159</v>
      </c>
      <c r="N8" s="9">
        <v>6534.0360000000001</v>
      </c>
      <c r="O8" s="10" t="s">
        <v>159</v>
      </c>
      <c r="P8" s="9">
        <v>1787.3</v>
      </c>
      <c r="Q8" s="10" t="s">
        <v>159</v>
      </c>
      <c r="R8" s="9">
        <v>15043.645</v>
      </c>
      <c r="S8" s="10" t="s">
        <v>159</v>
      </c>
    </row>
    <row r="9" spans="1:19" x14ac:dyDescent="0.2">
      <c r="A9" s="12" t="s">
        <v>172</v>
      </c>
      <c r="B9" s="9">
        <v>83.477999999999994</v>
      </c>
      <c r="C9" s="10" t="s">
        <v>159</v>
      </c>
      <c r="D9" s="9">
        <v>2635.0390687508998</v>
      </c>
      <c r="E9" s="10" t="s">
        <v>159</v>
      </c>
      <c r="F9" s="9">
        <v>454.52699999999999</v>
      </c>
      <c r="G9" s="10" t="s">
        <v>159</v>
      </c>
      <c r="H9" s="9">
        <v>4478</v>
      </c>
      <c r="I9" s="10" t="s">
        <v>159</v>
      </c>
      <c r="J9" s="9">
        <v>282.39600000000002</v>
      </c>
      <c r="K9" s="10" t="s">
        <v>159</v>
      </c>
      <c r="L9" s="9">
        <v>949.78399999999999</v>
      </c>
      <c r="M9" s="10" t="s">
        <v>159</v>
      </c>
      <c r="N9" s="9">
        <v>13048.195</v>
      </c>
      <c r="O9" s="10" t="s">
        <v>159</v>
      </c>
      <c r="P9" s="9">
        <v>1708.7049999999999</v>
      </c>
      <c r="Q9" s="10" t="s">
        <v>159</v>
      </c>
      <c r="R9" s="9">
        <v>23640.124068750902</v>
      </c>
      <c r="S9" s="10" t="s">
        <v>159</v>
      </c>
    </row>
    <row r="10" spans="1:19" x14ac:dyDescent="0.2">
      <c r="A10" s="12" t="s">
        <v>173</v>
      </c>
      <c r="B10" s="9">
        <v>99.387</v>
      </c>
      <c r="C10" s="10" t="s">
        <v>159</v>
      </c>
      <c r="D10" s="9">
        <v>2832.8795922826998</v>
      </c>
      <c r="E10" s="10" t="s">
        <v>159</v>
      </c>
      <c r="F10" s="9">
        <v>531.93799999999999</v>
      </c>
      <c r="G10" s="10" t="s">
        <v>159</v>
      </c>
      <c r="H10" s="9">
        <v>5139</v>
      </c>
      <c r="I10" s="10" t="s">
        <v>159</v>
      </c>
      <c r="J10" s="9">
        <v>296.86500000000001</v>
      </c>
      <c r="K10" s="10" t="s">
        <v>159</v>
      </c>
      <c r="L10" s="9">
        <v>991.04100000000005</v>
      </c>
      <c r="M10" s="10" t="s">
        <v>159</v>
      </c>
      <c r="N10" s="9">
        <v>9098.2219999999998</v>
      </c>
      <c r="O10" s="10" t="s">
        <v>159</v>
      </c>
      <c r="P10" s="9">
        <v>1360.761</v>
      </c>
      <c r="Q10" s="10" t="s">
        <v>159</v>
      </c>
      <c r="R10" s="9">
        <v>20350.093592282701</v>
      </c>
      <c r="S10" s="10" t="s">
        <v>159</v>
      </c>
    </row>
    <row r="11" spans="1:19" x14ac:dyDescent="0.2">
      <c r="A11" s="12" t="s">
        <v>174</v>
      </c>
      <c r="B11" s="9">
        <v>89.9</v>
      </c>
      <c r="C11" s="10" t="s">
        <v>159</v>
      </c>
      <c r="D11" s="9">
        <v>2872.4465993043</v>
      </c>
      <c r="E11" s="10" t="s">
        <v>159</v>
      </c>
      <c r="F11" s="9">
        <v>603.63</v>
      </c>
      <c r="G11" s="10" t="s">
        <v>159</v>
      </c>
      <c r="H11" s="9">
        <v>5834</v>
      </c>
      <c r="I11" s="10" t="s">
        <v>159</v>
      </c>
      <c r="J11" s="9">
        <v>305.44900000000001</v>
      </c>
      <c r="K11" s="10" t="s">
        <v>159</v>
      </c>
      <c r="L11" s="9">
        <v>915.02267900000004</v>
      </c>
      <c r="M11" s="10" t="s">
        <v>159</v>
      </c>
      <c r="N11" s="9">
        <v>10651.657999999999</v>
      </c>
      <c r="O11" s="10" t="s">
        <v>159</v>
      </c>
      <c r="P11" s="9">
        <v>1374.095</v>
      </c>
      <c r="Q11" s="10" t="s">
        <v>159</v>
      </c>
      <c r="R11" s="9">
        <v>22646.201278304299</v>
      </c>
      <c r="S11" s="10" t="s">
        <v>159</v>
      </c>
    </row>
    <row r="12" spans="1:19" x14ac:dyDescent="0.2">
      <c r="A12" s="12" t="s">
        <v>175</v>
      </c>
      <c r="B12" s="9">
        <v>92.992000000000004</v>
      </c>
      <c r="C12" s="10" t="s">
        <v>159</v>
      </c>
      <c r="D12" s="9">
        <v>3124.0218976809001</v>
      </c>
      <c r="E12" s="10" t="s">
        <v>159</v>
      </c>
      <c r="F12" s="9">
        <v>694.47400000000005</v>
      </c>
      <c r="G12" s="10" t="s">
        <v>159</v>
      </c>
      <c r="H12" s="9">
        <v>5837</v>
      </c>
      <c r="I12" s="10" t="s">
        <v>159</v>
      </c>
      <c r="J12" s="9">
        <v>339.38</v>
      </c>
      <c r="K12" s="10" t="s">
        <v>159</v>
      </c>
      <c r="L12" s="9">
        <v>972.08500000000004</v>
      </c>
      <c r="M12" s="10" t="s">
        <v>159</v>
      </c>
      <c r="N12" s="9">
        <v>10283.089</v>
      </c>
      <c r="O12" s="10" t="s">
        <v>159</v>
      </c>
      <c r="P12" s="9">
        <v>1338.402</v>
      </c>
      <c r="Q12" s="10" t="s">
        <v>159</v>
      </c>
      <c r="R12" s="9">
        <v>22681.4438976809</v>
      </c>
      <c r="S12" s="10" t="s">
        <v>159</v>
      </c>
    </row>
    <row r="13" spans="1:19" x14ac:dyDescent="0.2">
      <c r="A13" s="12" t="s">
        <v>176</v>
      </c>
      <c r="B13" s="9">
        <v>90.230999999999995</v>
      </c>
      <c r="C13" s="10" t="s">
        <v>159</v>
      </c>
      <c r="D13" s="9">
        <v>3153.55</v>
      </c>
      <c r="E13" s="10" t="s">
        <v>159</v>
      </c>
      <c r="F13" s="9">
        <v>722.66700000000003</v>
      </c>
      <c r="G13" s="10" t="s">
        <v>159</v>
      </c>
      <c r="H13" s="9">
        <v>5640.5169999999998</v>
      </c>
      <c r="I13" s="10" t="s">
        <v>159</v>
      </c>
      <c r="J13" s="9">
        <v>377.13200000000001</v>
      </c>
      <c r="K13" s="10" t="s">
        <v>159</v>
      </c>
      <c r="L13" s="9">
        <v>910.87199999999996</v>
      </c>
      <c r="M13" s="10" t="s">
        <v>159</v>
      </c>
      <c r="N13" s="9">
        <v>8384</v>
      </c>
      <c r="O13" s="10" t="s">
        <v>159</v>
      </c>
      <c r="P13" s="9">
        <v>1388.857</v>
      </c>
      <c r="Q13" s="10" t="s">
        <v>159</v>
      </c>
      <c r="R13" s="9">
        <v>20667.826000000001</v>
      </c>
      <c r="S13" s="10" t="s">
        <v>159</v>
      </c>
    </row>
    <row r="14" spans="1:19" x14ac:dyDescent="0.2">
      <c r="A14" s="12" t="s">
        <v>177</v>
      </c>
      <c r="B14" s="9">
        <v>91.352999999999994</v>
      </c>
      <c r="C14" s="10" t="s">
        <v>159</v>
      </c>
      <c r="D14" s="9">
        <v>0</v>
      </c>
      <c r="E14" s="10" t="s">
        <v>178</v>
      </c>
      <c r="F14" s="9">
        <v>763.226</v>
      </c>
      <c r="G14" s="10" t="s">
        <v>159</v>
      </c>
      <c r="H14" s="9">
        <v>5675.6180000000004</v>
      </c>
      <c r="I14" s="10" t="s">
        <v>179</v>
      </c>
      <c r="J14" s="9">
        <v>396.71600000000001</v>
      </c>
      <c r="K14" s="10" t="s">
        <v>159</v>
      </c>
      <c r="L14" s="9">
        <v>926.47299999999996</v>
      </c>
      <c r="M14" s="10" t="s">
        <v>159</v>
      </c>
      <c r="N14" s="9">
        <v>8211.7180000000008</v>
      </c>
      <c r="O14" s="10" t="s">
        <v>159</v>
      </c>
      <c r="P14" s="9">
        <v>1204.4760000000001</v>
      </c>
      <c r="Q14" s="10" t="s">
        <v>159</v>
      </c>
      <c r="R14" s="9">
        <v>17269.580000000002</v>
      </c>
      <c r="S14" s="10" t="s">
        <v>180</v>
      </c>
    </row>
    <row r="15" spans="1:19" x14ac:dyDescent="0.2">
      <c r="A15" s="12" t="s">
        <v>181</v>
      </c>
      <c r="B15" s="9">
        <v>90.126999999999995</v>
      </c>
      <c r="C15" s="10" t="s">
        <v>159</v>
      </c>
      <c r="D15" s="9">
        <v>0</v>
      </c>
      <c r="E15" s="10" t="s">
        <v>178</v>
      </c>
      <c r="F15" s="9">
        <v>809.2</v>
      </c>
      <c r="G15" s="10" t="s">
        <v>159</v>
      </c>
      <c r="H15" s="9">
        <v>5921.08</v>
      </c>
      <c r="I15" s="10" t="s">
        <v>159</v>
      </c>
      <c r="J15" s="9">
        <v>476.62</v>
      </c>
      <c r="K15" s="10" t="s">
        <v>159</v>
      </c>
      <c r="L15" s="9">
        <v>972.428</v>
      </c>
      <c r="M15" s="10" t="s">
        <v>159</v>
      </c>
      <c r="N15" s="9">
        <v>7656.8649999999998</v>
      </c>
      <c r="O15" s="10" t="s">
        <v>159</v>
      </c>
      <c r="P15" s="9">
        <v>1358.912</v>
      </c>
      <c r="Q15" s="10" t="s">
        <v>159</v>
      </c>
      <c r="R15" s="9">
        <v>17285.232</v>
      </c>
      <c r="S15" s="10" t="s">
        <v>180</v>
      </c>
    </row>
    <row r="16" spans="1:19" x14ac:dyDescent="0.2">
      <c r="A16" s="12" t="s">
        <v>182</v>
      </c>
      <c r="B16" s="9">
        <v>86.066000000000003</v>
      </c>
      <c r="C16" s="10" t="s">
        <v>159</v>
      </c>
      <c r="D16" s="9">
        <v>0</v>
      </c>
      <c r="E16" s="10" t="s">
        <v>178</v>
      </c>
      <c r="F16" s="9">
        <v>929.9</v>
      </c>
      <c r="G16" s="10" t="s">
        <v>159</v>
      </c>
      <c r="H16" s="9">
        <v>5725.7150000000001</v>
      </c>
      <c r="I16" s="10" t="s">
        <v>159</v>
      </c>
      <c r="J16" s="9">
        <v>441.8</v>
      </c>
      <c r="K16" s="10" t="s">
        <v>159</v>
      </c>
      <c r="L16" s="9">
        <v>1018.482</v>
      </c>
      <c r="M16" s="10" t="s">
        <v>159</v>
      </c>
      <c r="N16" s="9">
        <v>7869.77</v>
      </c>
      <c r="O16" s="10" t="s">
        <v>159</v>
      </c>
      <c r="P16" s="9">
        <v>1475.654</v>
      </c>
      <c r="Q16" s="10" t="s">
        <v>159</v>
      </c>
      <c r="R16" s="9">
        <v>17547.386999999999</v>
      </c>
      <c r="S16" s="10" t="s">
        <v>180</v>
      </c>
    </row>
    <row r="17" spans="1:19" x14ac:dyDescent="0.2">
      <c r="A17" s="12" t="s">
        <v>183</v>
      </c>
      <c r="B17" s="9">
        <v>88.753</v>
      </c>
      <c r="C17" s="10" t="s">
        <v>159</v>
      </c>
      <c r="D17" s="9">
        <v>0</v>
      </c>
      <c r="E17" s="10" t="s">
        <v>178</v>
      </c>
      <c r="F17" s="9">
        <v>973.52425000000005</v>
      </c>
      <c r="G17" s="10" t="s">
        <v>159</v>
      </c>
      <c r="H17" s="9">
        <v>5512.3490000000002</v>
      </c>
      <c r="I17" s="10" t="s">
        <v>159</v>
      </c>
      <c r="J17" s="9">
        <v>479.32400000000001</v>
      </c>
      <c r="K17" s="10" t="s">
        <v>159</v>
      </c>
      <c r="L17" s="9">
        <v>971.27714000000003</v>
      </c>
      <c r="M17" s="10" t="s">
        <v>159</v>
      </c>
      <c r="N17" s="9">
        <v>7974.5680000000002</v>
      </c>
      <c r="O17" s="10" t="s">
        <v>159</v>
      </c>
      <c r="P17" s="9">
        <v>1645.3209999999999</v>
      </c>
      <c r="Q17" s="10" t="s">
        <v>159</v>
      </c>
      <c r="R17" s="9">
        <v>17645.116389999999</v>
      </c>
      <c r="S17" s="10" t="s">
        <v>180</v>
      </c>
    </row>
    <row r="18" spans="1:19" x14ac:dyDescent="0.2">
      <c r="A18" s="12" t="s">
        <v>184</v>
      </c>
      <c r="B18" s="9">
        <v>82.549000000000007</v>
      </c>
      <c r="C18" s="10" t="s">
        <v>159</v>
      </c>
      <c r="D18" s="9">
        <v>0</v>
      </c>
      <c r="E18" s="10" t="s">
        <v>178</v>
      </c>
      <c r="F18" s="9">
        <v>1018.8390000000001</v>
      </c>
      <c r="G18" s="10" t="s">
        <v>159</v>
      </c>
      <c r="H18" s="9">
        <v>5303.2474192</v>
      </c>
      <c r="I18" s="10" t="s">
        <v>159</v>
      </c>
      <c r="J18" s="9">
        <v>528.46</v>
      </c>
      <c r="K18" s="10" t="s">
        <v>159</v>
      </c>
      <c r="L18" s="9">
        <v>0</v>
      </c>
      <c r="M18" s="10" t="s">
        <v>178</v>
      </c>
      <c r="N18" s="9">
        <v>8176.04</v>
      </c>
      <c r="O18" s="10" t="s">
        <v>159</v>
      </c>
      <c r="P18" s="9">
        <v>2157.1779999999999</v>
      </c>
      <c r="Q18" s="10" t="s">
        <v>159</v>
      </c>
      <c r="R18" s="9">
        <v>17266.3134192</v>
      </c>
      <c r="S18" s="10" t="s">
        <v>180</v>
      </c>
    </row>
    <row r="19" spans="1:19" x14ac:dyDescent="0.2">
      <c r="A19" s="12" t="s">
        <v>185</v>
      </c>
      <c r="B19" s="9">
        <v>85.307000000000002</v>
      </c>
      <c r="C19" s="10" t="s">
        <v>159</v>
      </c>
      <c r="D19" s="9">
        <v>0</v>
      </c>
      <c r="E19" s="10" t="s">
        <v>178</v>
      </c>
      <c r="F19" s="9">
        <v>1100.954444</v>
      </c>
      <c r="G19" s="10" t="s">
        <v>186</v>
      </c>
      <c r="H19" s="9">
        <v>5604.0497316999999</v>
      </c>
      <c r="I19" s="10" t="s">
        <v>159</v>
      </c>
      <c r="J19" s="9">
        <v>485.541</v>
      </c>
      <c r="K19" s="10" t="s">
        <v>159</v>
      </c>
      <c r="L19" s="9">
        <v>0</v>
      </c>
      <c r="M19" s="10" t="s">
        <v>178</v>
      </c>
      <c r="N19" s="9">
        <v>8875.2240000000002</v>
      </c>
      <c r="O19" s="10" t="s">
        <v>159</v>
      </c>
      <c r="P19" s="9">
        <v>2312.3119999999999</v>
      </c>
      <c r="Q19" s="10" t="s">
        <v>159</v>
      </c>
      <c r="R19" s="9">
        <v>18463.388175700002</v>
      </c>
      <c r="S19" s="10" t="s">
        <v>180</v>
      </c>
    </row>
    <row r="20" spans="1:19" x14ac:dyDescent="0.2">
      <c r="A20" s="12" t="s">
        <v>187</v>
      </c>
      <c r="B20" s="9">
        <v>98.058999999999997</v>
      </c>
      <c r="C20" s="10" t="s">
        <v>159</v>
      </c>
      <c r="D20" s="9">
        <v>0</v>
      </c>
      <c r="E20" s="10" t="s">
        <v>178</v>
      </c>
      <c r="F20" s="9">
        <v>1176.0820000000001</v>
      </c>
      <c r="G20" s="10" t="s">
        <v>159</v>
      </c>
      <c r="H20" s="9">
        <v>6041.125</v>
      </c>
      <c r="I20" s="10" t="s">
        <v>159</v>
      </c>
      <c r="J20" s="9">
        <v>532.03700000000003</v>
      </c>
      <c r="K20" s="10" t="s">
        <v>159</v>
      </c>
      <c r="L20" s="9">
        <v>0</v>
      </c>
      <c r="M20" s="10" t="s">
        <v>178</v>
      </c>
      <c r="N20" s="9">
        <v>9071.1299999999992</v>
      </c>
      <c r="O20" s="10" t="s">
        <v>159</v>
      </c>
      <c r="P20" s="9">
        <v>2548.1950000000002</v>
      </c>
      <c r="Q20" s="10" t="s">
        <v>159</v>
      </c>
      <c r="R20" s="9">
        <v>19466.628000000001</v>
      </c>
      <c r="S20" s="10" t="s">
        <v>180</v>
      </c>
    </row>
    <row r="21" spans="1:19" x14ac:dyDescent="0.2">
      <c r="A21" s="12" t="s">
        <v>188</v>
      </c>
      <c r="B21" s="9">
        <v>100.262</v>
      </c>
      <c r="C21" s="10" t="s">
        <v>159</v>
      </c>
      <c r="D21" s="9">
        <v>0</v>
      </c>
      <c r="E21" s="10" t="s">
        <v>178</v>
      </c>
      <c r="F21" s="9">
        <v>1135.5627400000001</v>
      </c>
      <c r="G21" s="10" t="s">
        <v>159</v>
      </c>
      <c r="H21" s="9">
        <v>5867.52</v>
      </c>
      <c r="I21" s="10" t="s">
        <v>159</v>
      </c>
      <c r="J21" s="9">
        <v>535.19399999999996</v>
      </c>
      <c r="K21" s="10" t="s">
        <v>159</v>
      </c>
      <c r="L21" s="9">
        <v>0</v>
      </c>
      <c r="M21" s="10" t="s">
        <v>178</v>
      </c>
      <c r="N21" s="9">
        <v>9647.8586146300004</v>
      </c>
      <c r="O21" s="10" t="s">
        <v>159</v>
      </c>
      <c r="P21" s="9">
        <v>2554.741</v>
      </c>
      <c r="Q21" s="10" t="s">
        <v>159</v>
      </c>
      <c r="R21" s="9">
        <v>19841.138354629999</v>
      </c>
      <c r="S21" s="10" t="s">
        <v>180</v>
      </c>
    </row>
    <row r="22" spans="1:19" x14ac:dyDescent="0.2">
      <c r="A22" s="12" t="s">
        <v>189</v>
      </c>
      <c r="B22" s="9">
        <v>94.525000000000006</v>
      </c>
      <c r="C22" s="10" t="s">
        <v>159</v>
      </c>
      <c r="D22" s="9">
        <v>0</v>
      </c>
      <c r="E22" s="10" t="s">
        <v>178</v>
      </c>
      <c r="F22" s="9">
        <v>1093.1869770000001</v>
      </c>
      <c r="G22" s="10" t="s">
        <v>159</v>
      </c>
      <c r="H22" s="9">
        <v>5995.5460000000003</v>
      </c>
      <c r="I22" s="10" t="s">
        <v>159</v>
      </c>
      <c r="J22" s="9">
        <v>511.60899999999998</v>
      </c>
      <c r="K22" s="10" t="s">
        <v>159</v>
      </c>
      <c r="L22" s="9">
        <v>0</v>
      </c>
      <c r="M22" s="10" t="s">
        <v>178</v>
      </c>
      <c r="N22" s="9">
        <v>10461.842000000001</v>
      </c>
      <c r="O22" s="10" t="s">
        <v>159</v>
      </c>
      <c r="P22" s="9">
        <v>2571.3220000000001</v>
      </c>
      <c r="Q22" s="10" t="s">
        <v>159</v>
      </c>
      <c r="R22" s="9">
        <v>20728.030976999999</v>
      </c>
      <c r="S22" s="10" t="s">
        <v>180</v>
      </c>
    </row>
    <row r="23" spans="1:19" x14ac:dyDescent="0.2">
      <c r="A23" s="12" t="s">
        <v>190</v>
      </c>
      <c r="B23" s="9">
        <v>92.305999999999997</v>
      </c>
      <c r="C23" s="10" t="s">
        <v>159</v>
      </c>
      <c r="D23" s="9">
        <v>0</v>
      </c>
      <c r="E23" s="10" t="s">
        <v>178</v>
      </c>
      <c r="F23" s="9">
        <v>1112.93983</v>
      </c>
      <c r="G23" s="10" t="s">
        <v>159</v>
      </c>
      <c r="H23" s="9">
        <v>6209.1030000000001</v>
      </c>
      <c r="I23" s="10" t="s">
        <v>159</v>
      </c>
      <c r="J23" s="9">
        <v>533.69899999999996</v>
      </c>
      <c r="K23" s="10" t="s">
        <v>159</v>
      </c>
      <c r="L23" s="9">
        <v>0</v>
      </c>
      <c r="M23" s="10" t="s">
        <v>178</v>
      </c>
      <c r="N23" s="9">
        <v>10971.437</v>
      </c>
      <c r="O23" s="10" t="s">
        <v>159</v>
      </c>
      <c r="P23" s="9">
        <v>2982.873</v>
      </c>
      <c r="Q23" s="10" t="s">
        <v>159</v>
      </c>
      <c r="R23" s="9">
        <v>21902.357830000001</v>
      </c>
      <c r="S23" s="10" t="s">
        <v>180</v>
      </c>
    </row>
    <row r="24" spans="1:19" x14ac:dyDescent="0.2">
      <c r="A24" s="12" t="s">
        <v>191</v>
      </c>
      <c r="B24" s="9">
        <v>84.97</v>
      </c>
      <c r="C24" s="10" t="s">
        <v>159</v>
      </c>
      <c r="D24" s="9">
        <v>0</v>
      </c>
      <c r="E24" s="10" t="s">
        <v>178</v>
      </c>
      <c r="F24" s="9">
        <v>1099.1306219999999</v>
      </c>
      <c r="G24" s="10" t="s">
        <v>159</v>
      </c>
      <c r="H24" s="9">
        <v>6050.2370000000001</v>
      </c>
      <c r="I24" s="10" t="s">
        <v>159</v>
      </c>
      <c r="J24" s="9">
        <v>537.64200000000005</v>
      </c>
      <c r="K24" s="10" t="s">
        <v>159</v>
      </c>
      <c r="L24" s="9">
        <v>0</v>
      </c>
      <c r="M24" s="10" t="s">
        <v>178</v>
      </c>
      <c r="N24" s="9">
        <v>11393.489</v>
      </c>
      <c r="O24" s="10" t="s">
        <v>159</v>
      </c>
      <c r="P24" s="9">
        <v>2951.5079999999998</v>
      </c>
      <c r="Q24" s="10" t="s">
        <v>159</v>
      </c>
      <c r="R24" s="9">
        <v>22116.976621999998</v>
      </c>
      <c r="S24" s="10" t="s">
        <v>180</v>
      </c>
    </row>
    <row r="25" spans="1:19" x14ac:dyDescent="0.2">
      <c r="A25" s="12" t="s">
        <v>192</v>
      </c>
      <c r="B25" s="9">
        <v>86.02</v>
      </c>
      <c r="C25" s="10" t="s">
        <v>159</v>
      </c>
      <c r="D25" s="9">
        <v>0</v>
      </c>
      <c r="E25" s="10" t="s">
        <v>178</v>
      </c>
      <c r="F25" s="9">
        <v>1089.095468</v>
      </c>
      <c r="G25" s="10" t="s">
        <v>159</v>
      </c>
      <c r="H25" s="9">
        <v>5920.0619999999999</v>
      </c>
      <c r="I25" s="10" t="s">
        <v>159</v>
      </c>
      <c r="J25" s="9">
        <v>299.91300000000001</v>
      </c>
      <c r="K25" s="10" t="s">
        <v>180</v>
      </c>
      <c r="L25" s="9">
        <v>0</v>
      </c>
      <c r="M25" s="10" t="s">
        <v>178</v>
      </c>
      <c r="N25" s="9">
        <v>11635.429730469999</v>
      </c>
      <c r="O25" s="10" t="s">
        <v>159</v>
      </c>
      <c r="P25" s="9">
        <v>3443.5770000000002</v>
      </c>
      <c r="Q25" s="10" t="s">
        <v>159</v>
      </c>
      <c r="R25" s="9">
        <v>22474.097198470001</v>
      </c>
      <c r="S25" s="10" t="s">
        <v>180</v>
      </c>
    </row>
    <row r="26" spans="1:19" x14ac:dyDescent="0.2">
      <c r="A26" s="12" t="s">
        <v>193</v>
      </c>
      <c r="B26" s="9">
        <v>88.332999999999998</v>
      </c>
      <c r="C26" s="10" t="s">
        <v>159</v>
      </c>
      <c r="D26" s="9">
        <v>0</v>
      </c>
      <c r="E26" s="10" t="s">
        <v>178</v>
      </c>
      <c r="F26" s="9">
        <v>1081.2315410000001</v>
      </c>
      <c r="G26" s="10" t="s">
        <v>159</v>
      </c>
      <c r="H26" s="9">
        <v>6824.4470000000001</v>
      </c>
      <c r="I26" s="10" t="s">
        <v>159</v>
      </c>
      <c r="J26" s="9">
        <v>0</v>
      </c>
      <c r="K26" s="10" t="s">
        <v>194</v>
      </c>
      <c r="L26" s="9">
        <v>0</v>
      </c>
      <c r="M26" s="10" t="s">
        <v>178</v>
      </c>
      <c r="N26" s="9">
        <v>13491.566999999999</v>
      </c>
      <c r="O26" s="10" t="s">
        <v>159</v>
      </c>
      <c r="P26" s="9">
        <v>3672.9589999999998</v>
      </c>
      <c r="Q26" s="10" t="s">
        <v>159</v>
      </c>
      <c r="R26" s="9">
        <v>25158.537541000002</v>
      </c>
      <c r="S26" s="10" t="s">
        <v>180</v>
      </c>
    </row>
    <row r="27" spans="1:19" x14ac:dyDescent="0.2">
      <c r="A27" s="12" t="s">
        <v>195</v>
      </c>
      <c r="B27" s="9">
        <v>113.554</v>
      </c>
      <c r="C27" s="10" t="s">
        <v>159</v>
      </c>
      <c r="D27" s="9">
        <v>0</v>
      </c>
      <c r="E27" s="10" t="s">
        <v>178</v>
      </c>
      <c r="F27" s="9">
        <v>1038.9298799999999</v>
      </c>
      <c r="G27" s="10" t="s">
        <v>159</v>
      </c>
      <c r="H27" s="9">
        <v>7131.2920000000004</v>
      </c>
      <c r="I27" s="10" t="s">
        <v>159</v>
      </c>
      <c r="J27" s="9">
        <v>0</v>
      </c>
      <c r="K27" s="10" t="s">
        <v>178</v>
      </c>
      <c r="L27" s="9">
        <v>0</v>
      </c>
      <c r="M27" s="10" t="s">
        <v>178</v>
      </c>
      <c r="N27" s="9">
        <v>14570.456</v>
      </c>
      <c r="O27" s="10" t="s">
        <v>159</v>
      </c>
      <c r="P27" s="9">
        <v>4309.0879999999997</v>
      </c>
      <c r="Q27" s="10" t="s">
        <v>159</v>
      </c>
      <c r="R27" s="9">
        <v>27163.319879999999</v>
      </c>
      <c r="S27" s="10" t="s">
        <v>180</v>
      </c>
    </row>
    <row r="28" spans="1:19" x14ac:dyDescent="0.2">
      <c r="A28" s="12" t="s">
        <v>196</v>
      </c>
      <c r="B28" s="9">
        <v>155.07499999999999</v>
      </c>
      <c r="C28" s="10" t="s">
        <v>159</v>
      </c>
      <c r="D28" s="9">
        <v>0</v>
      </c>
      <c r="E28" s="10" t="s">
        <v>178</v>
      </c>
      <c r="F28" s="9">
        <v>998.93681000000004</v>
      </c>
      <c r="G28" s="10" t="s">
        <v>159</v>
      </c>
      <c r="H28" s="9">
        <v>7533.5929999999998</v>
      </c>
      <c r="I28" s="10" t="s">
        <v>159</v>
      </c>
      <c r="J28" s="9">
        <v>0</v>
      </c>
      <c r="K28" s="10" t="s">
        <v>178</v>
      </c>
      <c r="L28" s="9">
        <v>0</v>
      </c>
      <c r="M28" s="10" t="s">
        <v>178</v>
      </c>
      <c r="N28" s="9">
        <v>11833.56107351</v>
      </c>
      <c r="O28" s="10" t="s">
        <v>159</v>
      </c>
      <c r="P28" s="9">
        <v>3501.49</v>
      </c>
      <c r="Q28" s="10" t="s">
        <v>197</v>
      </c>
      <c r="R28" s="9">
        <v>24022.65588351</v>
      </c>
      <c r="S28" s="10" t="s">
        <v>180</v>
      </c>
    </row>
    <row r="29" spans="1:19" x14ac:dyDescent="0.2">
      <c r="A29" s="12" t="s">
        <v>198</v>
      </c>
      <c r="B29" s="9">
        <v>142.00700000000001</v>
      </c>
      <c r="C29" s="10" t="s">
        <v>159</v>
      </c>
      <c r="D29" s="9">
        <v>0</v>
      </c>
      <c r="E29" s="10" t="s">
        <v>178</v>
      </c>
      <c r="F29" s="9">
        <v>1100.3230000000001</v>
      </c>
      <c r="G29" s="10" t="s">
        <v>159</v>
      </c>
      <c r="H29" s="9">
        <v>7720.0320000000002</v>
      </c>
      <c r="I29" s="10" t="s">
        <v>159</v>
      </c>
      <c r="J29" s="9">
        <v>0</v>
      </c>
      <c r="K29" s="10" t="s">
        <v>178</v>
      </c>
      <c r="L29" s="9">
        <v>0</v>
      </c>
      <c r="M29" s="10" t="s">
        <v>178</v>
      </c>
      <c r="N29" s="9">
        <v>13008.55774299</v>
      </c>
      <c r="O29" s="10" t="s">
        <v>159</v>
      </c>
      <c r="P29" s="9">
        <v>3263.3879999999999</v>
      </c>
      <c r="Q29" s="10" t="s">
        <v>159</v>
      </c>
      <c r="R29" s="9">
        <v>25234.30774299</v>
      </c>
      <c r="S29" s="10" t="s">
        <v>180</v>
      </c>
    </row>
    <row r="30" spans="1:19" x14ac:dyDescent="0.2">
      <c r="A30" s="12" t="s">
        <v>199</v>
      </c>
      <c r="B30" s="9">
        <v>125.355</v>
      </c>
      <c r="C30" s="10" t="s">
        <v>159</v>
      </c>
      <c r="D30" s="9">
        <v>0</v>
      </c>
      <c r="E30" s="10" t="s">
        <v>178</v>
      </c>
      <c r="F30" s="9">
        <v>1055.71</v>
      </c>
      <c r="G30" s="10" t="s">
        <v>159</v>
      </c>
      <c r="H30" s="9">
        <v>8145.9905241400002</v>
      </c>
      <c r="I30" s="10" t="s">
        <v>159</v>
      </c>
      <c r="J30" s="9">
        <v>0</v>
      </c>
      <c r="K30" s="10" t="s">
        <v>178</v>
      </c>
      <c r="L30" s="9">
        <v>0</v>
      </c>
      <c r="M30" s="10" t="s">
        <v>178</v>
      </c>
      <c r="N30" s="9">
        <v>12557.047838570001</v>
      </c>
      <c r="O30" s="10" t="s">
        <v>159</v>
      </c>
      <c r="P30" s="9">
        <v>3276.1930000000002</v>
      </c>
      <c r="Q30" s="10" t="s">
        <v>159</v>
      </c>
      <c r="R30" s="9">
        <v>25160.29636271</v>
      </c>
      <c r="S30" s="10" t="s">
        <v>180</v>
      </c>
    </row>
    <row r="31" spans="1:19" x14ac:dyDescent="0.2">
      <c r="A31" s="12" t="s">
        <v>200</v>
      </c>
      <c r="B31" s="9">
        <v>87.066999999999993</v>
      </c>
      <c r="C31" s="10" t="s">
        <v>159</v>
      </c>
      <c r="D31" s="9">
        <v>0</v>
      </c>
      <c r="E31" s="10" t="s">
        <v>178</v>
      </c>
      <c r="F31" s="9">
        <v>924.13</v>
      </c>
      <c r="G31" s="10" t="s">
        <v>159</v>
      </c>
      <c r="H31" s="9">
        <v>6354.4186259799999</v>
      </c>
      <c r="I31" s="10" t="s">
        <v>159</v>
      </c>
      <c r="J31" s="9">
        <v>0</v>
      </c>
      <c r="K31" s="10" t="s">
        <v>178</v>
      </c>
      <c r="L31" s="9">
        <v>0</v>
      </c>
      <c r="M31" s="10" t="s">
        <v>178</v>
      </c>
      <c r="N31" s="9">
        <v>9469.1262898099994</v>
      </c>
      <c r="O31" s="10" t="s">
        <v>159</v>
      </c>
      <c r="P31" s="9">
        <v>2486.2399999999998</v>
      </c>
      <c r="Q31" s="10" t="s">
        <v>159</v>
      </c>
      <c r="R31" s="9">
        <v>19320.981915789998</v>
      </c>
      <c r="S31" s="10" t="s">
        <v>180</v>
      </c>
    </row>
    <row r="32" spans="1:19" x14ac:dyDescent="0.2">
      <c r="A32" s="15" t="s">
        <v>201</v>
      </c>
      <c r="B32" s="13">
        <v>135.435</v>
      </c>
      <c r="C32" s="14" t="s">
        <v>159</v>
      </c>
      <c r="D32" s="13">
        <v>0</v>
      </c>
      <c r="E32" s="14" t="s">
        <v>178</v>
      </c>
      <c r="F32" s="13">
        <v>1182.06</v>
      </c>
      <c r="G32" s="14" t="s">
        <v>159</v>
      </c>
      <c r="H32" s="13">
        <v>7741.16145779</v>
      </c>
      <c r="I32" s="14" t="s">
        <v>159</v>
      </c>
      <c r="J32" s="13">
        <v>0</v>
      </c>
      <c r="K32" s="14" t="s">
        <v>178</v>
      </c>
      <c r="L32" s="13">
        <v>0</v>
      </c>
      <c r="M32" s="14" t="s">
        <v>178</v>
      </c>
      <c r="N32" s="13">
        <v>3230.5118218399998</v>
      </c>
      <c r="O32" s="14" t="s">
        <v>159</v>
      </c>
      <c r="P32" s="13">
        <v>2623.27</v>
      </c>
      <c r="Q32" s="14" t="s">
        <v>159</v>
      </c>
      <c r="R32" s="13">
        <v>14912.43827963</v>
      </c>
      <c r="S32" s="14" t="s">
        <v>180</v>
      </c>
    </row>
    <row r="34" spans="1:2" x14ac:dyDescent="0.2">
      <c r="A34" s="16" t="s">
        <v>202</v>
      </c>
      <c r="B34" s="16" t="s">
        <v>203</v>
      </c>
    </row>
    <row r="36" spans="1:2" x14ac:dyDescent="0.2">
      <c r="B36" s="16" t="s">
        <v>204</v>
      </c>
    </row>
    <row r="37" spans="1:2" x14ac:dyDescent="0.2">
      <c r="B37" s="16" t="s">
        <v>205</v>
      </c>
    </row>
    <row r="38" spans="1:2" x14ac:dyDescent="0.2">
      <c r="B38" s="16" t="s">
        <v>206</v>
      </c>
    </row>
    <row r="39" spans="1:2" x14ac:dyDescent="0.2">
      <c r="B39" s="16" t="s">
        <v>207</v>
      </c>
    </row>
    <row r="41" spans="1:2" x14ac:dyDescent="0.2">
      <c r="B41" s="16" t="s">
        <v>208</v>
      </c>
    </row>
    <row r="42" spans="1:2" x14ac:dyDescent="0.2">
      <c r="B42" s="16" t="s">
        <v>209</v>
      </c>
    </row>
    <row r="46" spans="1:2" x14ac:dyDescent="0.2">
      <c r="A46" s="17" t="str">
        <f>HYPERLINK("#'CASINO 2'!A2", "&gt;&gt;&gt; Next table")</f>
        <v>&gt;&gt;&gt; Next table</v>
      </c>
    </row>
  </sheetData>
  <mergeCells count="12">
    <mergeCell ref="A2:S2"/>
    <mergeCell ref="A3:S3"/>
    <mergeCell ref="A6:S6"/>
    <mergeCell ref="B5:C5"/>
    <mergeCell ref="D5:E5"/>
    <mergeCell ref="F5:G5"/>
    <mergeCell ref="H5:I5"/>
    <mergeCell ref="J5:K5"/>
    <mergeCell ref="L5:M5"/>
    <mergeCell ref="N5:O5"/>
    <mergeCell ref="P5:Q5"/>
    <mergeCell ref="R5:S5"/>
  </mergeCells>
  <pageMargins left="0.7" right="0.7" top="0.75" bottom="0.75" header="0.3" footer="0.3"/>
  <pageSetup paperSize="9" orientation="portrait" horizontalDpi="300" verticalDpi="30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S57"/>
  <sheetViews>
    <sheetView workbookViewId="0"/>
  </sheetViews>
  <sheetFormatPr defaultColWidth="11.42578125" defaultRowHeight="12.75" x14ac:dyDescent="0.2"/>
  <cols>
    <col min="1" max="2" width="12.7109375" customWidth="1"/>
    <col min="3" max="3" width="4.42578125" customWidth="1"/>
    <col min="4" max="4" width="12.7109375" customWidth="1"/>
    <col min="5" max="5" width="4.42578125" customWidth="1"/>
    <col min="6" max="6" width="12.7109375" customWidth="1"/>
    <col min="7" max="7" width="4.42578125" customWidth="1"/>
    <col min="8" max="8" width="12.7109375" customWidth="1"/>
    <col min="9" max="9" width="4.42578125" customWidth="1"/>
    <col min="10" max="10" width="12.7109375" customWidth="1"/>
    <col min="11" max="11" width="4.42578125" customWidth="1"/>
    <col min="12" max="12" width="12.7109375" customWidth="1"/>
    <col min="13" max="13" width="4.42578125" customWidth="1"/>
    <col min="14" max="14" width="12.7109375" customWidth="1"/>
    <col min="15" max="15" width="4.42578125" customWidth="1"/>
    <col min="16" max="16" width="12.7109375" customWidth="1"/>
    <col min="17" max="17" width="4.42578125" customWidth="1"/>
    <col min="18" max="18" width="12.7109375" customWidth="1"/>
    <col min="19" max="19" width="4.42578125" customWidth="1"/>
  </cols>
  <sheetData>
    <row r="1" spans="1:19" x14ac:dyDescent="0.2">
      <c r="A1" s="8" t="str">
        <f>HYPERLINK("#'INDEX'!B33", "Link to index")</f>
        <v>Link to index</v>
      </c>
    </row>
    <row r="2" spans="1:19" ht="15.75" customHeight="1" x14ac:dyDescent="0.2">
      <c r="A2" s="25" t="s">
        <v>276</v>
      </c>
      <c r="B2" s="24"/>
      <c r="C2" s="24"/>
      <c r="D2" s="24"/>
      <c r="E2" s="24"/>
      <c r="F2" s="24"/>
      <c r="G2" s="24"/>
      <c r="H2" s="24"/>
      <c r="I2" s="24"/>
      <c r="J2" s="24"/>
      <c r="K2" s="24"/>
      <c r="L2" s="24"/>
      <c r="M2" s="24"/>
      <c r="N2" s="24"/>
      <c r="O2" s="24"/>
      <c r="P2" s="24"/>
      <c r="Q2" s="24"/>
      <c r="R2" s="24"/>
      <c r="S2" s="24"/>
    </row>
    <row r="3" spans="1:19" ht="15.75" customHeight="1" x14ac:dyDescent="0.2">
      <c r="A3" s="25" t="s">
        <v>51</v>
      </c>
      <c r="B3" s="24"/>
      <c r="C3" s="24"/>
      <c r="D3" s="24"/>
      <c r="E3" s="24"/>
      <c r="F3" s="24"/>
      <c r="G3" s="24"/>
      <c r="H3" s="24"/>
      <c r="I3" s="24"/>
      <c r="J3" s="24"/>
      <c r="K3" s="24"/>
      <c r="L3" s="24"/>
      <c r="M3" s="24"/>
      <c r="N3" s="24"/>
      <c r="O3" s="24"/>
      <c r="P3" s="24"/>
      <c r="Q3" s="24"/>
      <c r="R3" s="24"/>
      <c r="S3" s="24"/>
    </row>
    <row r="4" spans="1:19" ht="15.75" customHeight="1" x14ac:dyDescent="0.2"/>
    <row r="5" spans="1:19" ht="55.5" customHeight="1" x14ac:dyDescent="0.2">
      <c r="A5" s="11" t="s">
        <v>159</v>
      </c>
      <c r="B5" s="27" t="s">
        <v>160</v>
      </c>
      <c r="C5" s="27" t="s">
        <v>159</v>
      </c>
      <c r="D5" s="27" t="s">
        <v>161</v>
      </c>
      <c r="E5" s="27" t="s">
        <v>159</v>
      </c>
      <c r="F5" s="27" t="s">
        <v>162</v>
      </c>
      <c r="G5" s="27" t="s">
        <v>159</v>
      </c>
      <c r="H5" s="27" t="s">
        <v>163</v>
      </c>
      <c r="I5" s="27" t="s">
        <v>159</v>
      </c>
      <c r="J5" s="27" t="s">
        <v>164</v>
      </c>
      <c r="K5" s="27" t="s">
        <v>159</v>
      </c>
      <c r="L5" s="27" t="s">
        <v>165</v>
      </c>
      <c r="M5" s="27" t="s">
        <v>159</v>
      </c>
      <c r="N5" s="27" t="s">
        <v>166</v>
      </c>
      <c r="O5" s="27" t="s">
        <v>159</v>
      </c>
      <c r="P5" s="27" t="s">
        <v>167</v>
      </c>
      <c r="Q5" s="27" t="s">
        <v>159</v>
      </c>
      <c r="R5" s="27" t="s">
        <v>168</v>
      </c>
      <c r="S5" s="27" t="s">
        <v>159</v>
      </c>
    </row>
    <row r="6" spans="1:19" x14ac:dyDescent="0.2">
      <c r="A6" s="26" t="s">
        <v>212</v>
      </c>
      <c r="B6" s="26"/>
      <c r="C6" s="26"/>
      <c r="D6" s="26"/>
      <c r="E6" s="26"/>
      <c r="F6" s="26"/>
      <c r="G6" s="26"/>
      <c r="H6" s="26"/>
      <c r="I6" s="26"/>
      <c r="J6" s="26"/>
      <c r="K6" s="26"/>
      <c r="L6" s="26"/>
      <c r="M6" s="26"/>
      <c r="N6" s="26"/>
      <c r="O6" s="26"/>
      <c r="P6" s="26"/>
      <c r="Q6" s="26"/>
      <c r="R6" s="26"/>
      <c r="S6" s="26"/>
    </row>
    <row r="7" spans="1:19" x14ac:dyDescent="0.2">
      <c r="A7" s="12" t="s">
        <v>170</v>
      </c>
      <c r="B7" s="18">
        <v>114.25592795510499</v>
      </c>
      <c r="C7" s="10" t="s">
        <v>159</v>
      </c>
      <c r="D7" s="18">
        <v>0</v>
      </c>
      <c r="E7" s="10" t="s">
        <v>178</v>
      </c>
      <c r="F7" s="18">
        <v>12.906544083964899</v>
      </c>
      <c r="G7" s="10" t="s">
        <v>159</v>
      </c>
      <c r="H7" s="18">
        <v>0</v>
      </c>
      <c r="I7" s="10" t="s">
        <v>178</v>
      </c>
      <c r="J7" s="18">
        <v>99.179069792578701</v>
      </c>
      <c r="K7" s="10" t="s">
        <v>159</v>
      </c>
      <c r="L7" s="18">
        <v>0</v>
      </c>
      <c r="M7" s="10" t="s">
        <v>159</v>
      </c>
      <c r="N7" s="18">
        <v>0</v>
      </c>
      <c r="O7" s="10" t="s">
        <v>178</v>
      </c>
      <c r="P7" s="18">
        <v>0</v>
      </c>
      <c r="Q7" s="10" t="s">
        <v>238</v>
      </c>
      <c r="R7" s="18">
        <v>10.202886555212499</v>
      </c>
      <c r="S7" s="10" t="s">
        <v>180</v>
      </c>
    </row>
    <row r="8" spans="1:19" x14ac:dyDescent="0.2">
      <c r="A8" s="12" t="s">
        <v>171</v>
      </c>
      <c r="B8" s="18">
        <v>116.51902534813701</v>
      </c>
      <c r="C8" s="10" t="s">
        <v>159</v>
      </c>
      <c r="D8" s="18">
        <v>0</v>
      </c>
      <c r="E8" s="10" t="s">
        <v>178</v>
      </c>
      <c r="F8" s="18">
        <v>57.937707421199399</v>
      </c>
      <c r="G8" s="10" t="s">
        <v>159</v>
      </c>
      <c r="H8" s="18">
        <v>0</v>
      </c>
      <c r="I8" s="10" t="s">
        <v>178</v>
      </c>
      <c r="J8" s="18">
        <v>120.533181821848</v>
      </c>
      <c r="K8" s="10" t="s">
        <v>159</v>
      </c>
      <c r="L8" s="18">
        <v>4.6785419461355904</v>
      </c>
      <c r="M8" s="10" t="s">
        <v>159</v>
      </c>
      <c r="N8" s="18">
        <v>0</v>
      </c>
      <c r="O8" s="10" t="s">
        <v>178</v>
      </c>
      <c r="P8" s="18">
        <v>0</v>
      </c>
      <c r="Q8" s="10" t="s">
        <v>238</v>
      </c>
      <c r="R8" s="18">
        <v>12.4571292627014</v>
      </c>
      <c r="S8" s="10" t="s">
        <v>180</v>
      </c>
    </row>
    <row r="9" spans="1:19" x14ac:dyDescent="0.2">
      <c r="A9" s="12" t="s">
        <v>172</v>
      </c>
      <c r="B9" s="18">
        <v>122.512078134988</v>
      </c>
      <c r="C9" s="10" t="s">
        <v>159</v>
      </c>
      <c r="D9" s="18">
        <v>0</v>
      </c>
      <c r="E9" s="10" t="s">
        <v>178</v>
      </c>
      <c r="F9" s="18">
        <v>77.025918385950007</v>
      </c>
      <c r="G9" s="10" t="s">
        <v>159</v>
      </c>
      <c r="H9" s="18">
        <v>80.263771319302293</v>
      </c>
      <c r="I9" s="10" t="s">
        <v>159</v>
      </c>
      <c r="J9" s="18">
        <v>143.011377644704</v>
      </c>
      <c r="K9" s="10" t="s">
        <v>159</v>
      </c>
      <c r="L9" s="18">
        <v>22.355599298460401</v>
      </c>
      <c r="M9" s="10" t="s">
        <v>159</v>
      </c>
      <c r="N9" s="18">
        <v>0</v>
      </c>
      <c r="O9" s="10" t="s">
        <v>178</v>
      </c>
      <c r="P9" s="18">
        <v>0</v>
      </c>
      <c r="Q9" s="10" t="s">
        <v>238</v>
      </c>
      <c r="R9" s="18">
        <v>29.4353652335638</v>
      </c>
      <c r="S9" s="10" t="s">
        <v>180</v>
      </c>
    </row>
    <row r="10" spans="1:19" x14ac:dyDescent="0.2">
      <c r="A10" s="12" t="s">
        <v>173</v>
      </c>
      <c r="B10" s="18">
        <v>139.31009848665801</v>
      </c>
      <c r="C10" s="10" t="s">
        <v>159</v>
      </c>
      <c r="D10" s="18">
        <v>178.61029517783001</v>
      </c>
      <c r="E10" s="10" t="s">
        <v>179</v>
      </c>
      <c r="F10" s="18">
        <v>85.023694212507095</v>
      </c>
      <c r="G10" s="10" t="s">
        <v>159</v>
      </c>
      <c r="H10" s="18">
        <v>101.255253185774</v>
      </c>
      <c r="I10" s="10" t="s">
        <v>159</v>
      </c>
      <c r="J10" s="18">
        <v>169.03459743262201</v>
      </c>
      <c r="K10" s="10" t="s">
        <v>159</v>
      </c>
      <c r="L10" s="18">
        <v>36.480223810258302</v>
      </c>
      <c r="M10" s="10" t="s">
        <v>159</v>
      </c>
      <c r="N10" s="18">
        <v>0</v>
      </c>
      <c r="O10" s="10" t="s">
        <v>178</v>
      </c>
      <c r="P10" s="18">
        <v>0</v>
      </c>
      <c r="Q10" s="10" t="s">
        <v>238</v>
      </c>
      <c r="R10" s="18">
        <v>96.750335065609207</v>
      </c>
      <c r="S10" s="10" t="s">
        <v>180</v>
      </c>
    </row>
    <row r="11" spans="1:19" x14ac:dyDescent="0.2">
      <c r="A11" s="12" t="s">
        <v>174</v>
      </c>
      <c r="B11" s="18">
        <v>159.96908317602399</v>
      </c>
      <c r="C11" s="10" t="s">
        <v>159</v>
      </c>
      <c r="D11" s="18">
        <v>195.010583359766</v>
      </c>
      <c r="E11" s="10" t="s">
        <v>159</v>
      </c>
      <c r="F11" s="18">
        <v>90.776116463065406</v>
      </c>
      <c r="G11" s="10" t="s">
        <v>159</v>
      </c>
      <c r="H11" s="18">
        <v>119.352724293113</v>
      </c>
      <c r="I11" s="10" t="s">
        <v>159</v>
      </c>
      <c r="J11" s="18">
        <v>185.845002505395</v>
      </c>
      <c r="K11" s="10" t="s">
        <v>159</v>
      </c>
      <c r="L11" s="18">
        <v>56.411664559917099</v>
      </c>
      <c r="M11" s="10" t="s">
        <v>159</v>
      </c>
      <c r="N11" s="18">
        <v>0</v>
      </c>
      <c r="O11" s="10" t="s">
        <v>178</v>
      </c>
      <c r="P11" s="18">
        <v>0</v>
      </c>
      <c r="Q11" s="10" t="s">
        <v>238</v>
      </c>
      <c r="R11" s="18">
        <v>107.816665098949</v>
      </c>
      <c r="S11" s="10" t="s">
        <v>180</v>
      </c>
    </row>
    <row r="12" spans="1:19" x14ac:dyDescent="0.2">
      <c r="A12" s="12" t="s">
        <v>175</v>
      </c>
      <c r="B12" s="18">
        <v>111.374986684379</v>
      </c>
      <c r="C12" s="10" t="s">
        <v>159</v>
      </c>
      <c r="D12" s="18">
        <v>141.21195612455699</v>
      </c>
      <c r="E12" s="10" t="s">
        <v>159</v>
      </c>
      <c r="F12" s="18">
        <v>72.508354488475803</v>
      </c>
      <c r="G12" s="10" t="s">
        <v>159</v>
      </c>
      <c r="H12" s="18">
        <v>105.239379749958</v>
      </c>
      <c r="I12" s="10" t="s">
        <v>159</v>
      </c>
      <c r="J12" s="18">
        <v>165.50810585874601</v>
      </c>
      <c r="K12" s="10" t="s">
        <v>159</v>
      </c>
      <c r="L12" s="18">
        <v>71.983249823480904</v>
      </c>
      <c r="M12" s="10" t="s">
        <v>159</v>
      </c>
      <c r="N12" s="18">
        <v>0</v>
      </c>
      <c r="O12" s="10" t="s">
        <v>178</v>
      </c>
      <c r="P12" s="18">
        <v>0</v>
      </c>
      <c r="Q12" s="10" t="s">
        <v>238</v>
      </c>
      <c r="R12" s="18">
        <v>84.694337604579403</v>
      </c>
      <c r="S12" s="10" t="s">
        <v>180</v>
      </c>
    </row>
    <row r="13" spans="1:19" x14ac:dyDescent="0.2">
      <c r="A13" s="12" t="s">
        <v>176</v>
      </c>
      <c r="B13" s="18">
        <v>109.092627249738</v>
      </c>
      <c r="C13" s="10" t="s">
        <v>159</v>
      </c>
      <c r="D13" s="18">
        <v>147.11714093686101</v>
      </c>
      <c r="E13" s="10" t="s">
        <v>159</v>
      </c>
      <c r="F13" s="18">
        <v>95.296871674824402</v>
      </c>
      <c r="G13" s="10" t="s">
        <v>159</v>
      </c>
      <c r="H13" s="18">
        <v>119.7424766809</v>
      </c>
      <c r="I13" s="10" t="s">
        <v>186</v>
      </c>
      <c r="J13" s="18">
        <v>184.280968562456</v>
      </c>
      <c r="K13" s="10" t="s">
        <v>159</v>
      </c>
      <c r="L13" s="18">
        <v>65.687262741069205</v>
      </c>
      <c r="M13" s="10" t="s">
        <v>159</v>
      </c>
      <c r="N13" s="18">
        <v>0</v>
      </c>
      <c r="O13" s="10" t="s">
        <v>178</v>
      </c>
      <c r="P13" s="18">
        <v>0</v>
      </c>
      <c r="Q13" s="10" t="s">
        <v>238</v>
      </c>
      <c r="R13" s="18">
        <v>90.825686170011295</v>
      </c>
      <c r="S13" s="10" t="s">
        <v>180</v>
      </c>
    </row>
    <row r="14" spans="1:19" x14ac:dyDescent="0.2">
      <c r="A14" s="12" t="s">
        <v>177</v>
      </c>
      <c r="B14" s="18">
        <v>112.50837718490099</v>
      </c>
      <c r="C14" s="10" t="s">
        <v>159</v>
      </c>
      <c r="D14" s="18">
        <v>152.37534079095201</v>
      </c>
      <c r="E14" s="10" t="s">
        <v>159</v>
      </c>
      <c r="F14" s="18">
        <v>103.564332633335</v>
      </c>
      <c r="G14" s="10" t="s">
        <v>159</v>
      </c>
      <c r="H14" s="18">
        <v>135.59123554541799</v>
      </c>
      <c r="I14" s="10" t="s">
        <v>159</v>
      </c>
      <c r="J14" s="18">
        <v>210.30479340770299</v>
      </c>
      <c r="K14" s="10" t="s">
        <v>159</v>
      </c>
      <c r="L14" s="18">
        <v>75.532060541881705</v>
      </c>
      <c r="M14" s="10" t="s">
        <v>159</v>
      </c>
      <c r="N14" s="18">
        <v>0</v>
      </c>
      <c r="O14" s="10" t="s">
        <v>178</v>
      </c>
      <c r="P14" s="18">
        <v>0</v>
      </c>
      <c r="Q14" s="10" t="s">
        <v>238</v>
      </c>
      <c r="R14" s="18">
        <v>97.904229882261106</v>
      </c>
      <c r="S14" s="10" t="s">
        <v>180</v>
      </c>
    </row>
    <row r="15" spans="1:19" x14ac:dyDescent="0.2">
      <c r="A15" s="12" t="s">
        <v>181</v>
      </c>
      <c r="B15" s="18">
        <v>132.033614521217</v>
      </c>
      <c r="C15" s="10" t="s">
        <v>159</v>
      </c>
      <c r="D15" s="18">
        <v>160.38399590133699</v>
      </c>
      <c r="E15" s="10" t="s">
        <v>159</v>
      </c>
      <c r="F15" s="18">
        <v>110.44902271526701</v>
      </c>
      <c r="G15" s="10" t="s">
        <v>159</v>
      </c>
      <c r="H15" s="18">
        <v>160.04756390073399</v>
      </c>
      <c r="I15" s="10" t="s">
        <v>159</v>
      </c>
      <c r="J15" s="18">
        <v>240.988156755647</v>
      </c>
      <c r="K15" s="10" t="s">
        <v>159</v>
      </c>
      <c r="L15" s="18">
        <v>85.750454221748399</v>
      </c>
      <c r="M15" s="10" t="s">
        <v>159</v>
      </c>
      <c r="N15" s="18">
        <v>0</v>
      </c>
      <c r="O15" s="10" t="s">
        <v>178</v>
      </c>
      <c r="P15" s="18">
        <v>0</v>
      </c>
      <c r="Q15" s="10" t="s">
        <v>238</v>
      </c>
      <c r="R15" s="18">
        <v>108.14613737360899</v>
      </c>
      <c r="S15" s="10" t="s">
        <v>180</v>
      </c>
    </row>
    <row r="16" spans="1:19" x14ac:dyDescent="0.2">
      <c r="A16" s="12" t="s">
        <v>182</v>
      </c>
      <c r="B16" s="18">
        <v>124.264638975816</v>
      </c>
      <c r="C16" s="10" t="s">
        <v>159</v>
      </c>
      <c r="D16" s="18">
        <v>180.053264271171</v>
      </c>
      <c r="E16" s="10" t="s">
        <v>159</v>
      </c>
      <c r="F16" s="18">
        <v>122.673611111111</v>
      </c>
      <c r="G16" s="10" t="s">
        <v>159</v>
      </c>
      <c r="H16" s="18">
        <v>178.41092650108999</v>
      </c>
      <c r="I16" s="10" t="s">
        <v>159</v>
      </c>
      <c r="J16" s="18">
        <v>249.57177699805499</v>
      </c>
      <c r="K16" s="10" t="s">
        <v>159</v>
      </c>
      <c r="L16" s="18">
        <v>85.813397520026598</v>
      </c>
      <c r="M16" s="10" t="s">
        <v>159</v>
      </c>
      <c r="N16" s="18">
        <v>0</v>
      </c>
      <c r="O16" s="10" t="s">
        <v>178</v>
      </c>
      <c r="P16" s="18">
        <v>0</v>
      </c>
      <c r="Q16" s="10" t="s">
        <v>238</v>
      </c>
      <c r="R16" s="18">
        <v>118.755435722755</v>
      </c>
      <c r="S16" s="10" t="s">
        <v>180</v>
      </c>
    </row>
    <row r="17" spans="1:19" x14ac:dyDescent="0.2">
      <c r="A17" s="12" t="s">
        <v>183</v>
      </c>
      <c r="B17" s="18">
        <v>122.475166047199</v>
      </c>
      <c r="C17" s="10" t="s">
        <v>159</v>
      </c>
      <c r="D17" s="18">
        <v>197.73740707580299</v>
      </c>
      <c r="E17" s="10" t="s">
        <v>159</v>
      </c>
      <c r="F17" s="18">
        <v>138.61004281503801</v>
      </c>
      <c r="G17" s="10" t="s">
        <v>159</v>
      </c>
      <c r="H17" s="18">
        <v>185.34053371832201</v>
      </c>
      <c r="I17" s="10" t="s">
        <v>159</v>
      </c>
      <c r="J17" s="18">
        <v>244.59891305118001</v>
      </c>
      <c r="K17" s="10" t="s">
        <v>159</v>
      </c>
      <c r="L17" s="18">
        <v>75.580391352681502</v>
      </c>
      <c r="M17" s="10" t="s">
        <v>159</v>
      </c>
      <c r="N17" s="18">
        <v>212.42866940429101</v>
      </c>
      <c r="O17" s="10" t="s">
        <v>225</v>
      </c>
      <c r="P17" s="18">
        <v>0</v>
      </c>
      <c r="Q17" s="10" t="s">
        <v>238</v>
      </c>
      <c r="R17" s="18">
        <v>178.24986941966301</v>
      </c>
      <c r="S17" s="10" t="s">
        <v>159</v>
      </c>
    </row>
    <row r="18" spans="1:19" x14ac:dyDescent="0.2">
      <c r="A18" s="12" t="s">
        <v>184</v>
      </c>
      <c r="B18" s="18">
        <v>120.133762382485</v>
      </c>
      <c r="C18" s="10" t="s">
        <v>159</v>
      </c>
      <c r="D18" s="18">
        <v>216.60742586392001</v>
      </c>
      <c r="E18" s="10" t="s">
        <v>159</v>
      </c>
      <c r="F18" s="18">
        <v>154.79427465945099</v>
      </c>
      <c r="G18" s="10" t="s">
        <v>159</v>
      </c>
      <c r="H18" s="18">
        <v>168.80664580819101</v>
      </c>
      <c r="I18" s="10" t="s">
        <v>197</v>
      </c>
      <c r="J18" s="18">
        <v>258.46310443466598</v>
      </c>
      <c r="K18" s="10" t="s">
        <v>159</v>
      </c>
      <c r="L18" s="18">
        <v>76.735994184399402</v>
      </c>
      <c r="M18" s="10" t="s">
        <v>159</v>
      </c>
      <c r="N18" s="18">
        <v>213.91258855605901</v>
      </c>
      <c r="O18" s="10" t="s">
        <v>226</v>
      </c>
      <c r="P18" s="18">
        <v>0</v>
      </c>
      <c r="Q18" s="10" t="s">
        <v>238</v>
      </c>
      <c r="R18" s="18">
        <v>182.66732998742501</v>
      </c>
      <c r="S18" s="10" t="s">
        <v>159</v>
      </c>
    </row>
    <row r="19" spans="1:19" x14ac:dyDescent="0.2">
      <c r="A19" s="12" t="s">
        <v>185</v>
      </c>
      <c r="B19" s="18">
        <v>129.76966389904101</v>
      </c>
      <c r="C19" s="10" t="s">
        <v>159</v>
      </c>
      <c r="D19" s="18">
        <v>187.99303540160801</v>
      </c>
      <c r="E19" s="10" t="s">
        <v>159</v>
      </c>
      <c r="F19" s="18">
        <v>171.891987696272</v>
      </c>
      <c r="G19" s="10" t="s">
        <v>159</v>
      </c>
      <c r="H19" s="18">
        <v>179.84001351099701</v>
      </c>
      <c r="I19" s="10" t="s">
        <v>159</v>
      </c>
      <c r="J19" s="18">
        <v>239.760269798058</v>
      </c>
      <c r="K19" s="10" t="s">
        <v>159</v>
      </c>
      <c r="L19" s="18">
        <v>79.353404963021006</v>
      </c>
      <c r="M19" s="10" t="s">
        <v>159</v>
      </c>
      <c r="N19" s="18">
        <v>214.514299212152</v>
      </c>
      <c r="O19" s="10" t="s">
        <v>252</v>
      </c>
      <c r="P19" s="18">
        <v>0</v>
      </c>
      <c r="Q19" s="10" t="s">
        <v>238</v>
      </c>
      <c r="R19" s="18">
        <v>174.275990766288</v>
      </c>
      <c r="S19" s="10" t="s">
        <v>159</v>
      </c>
    </row>
    <row r="20" spans="1:19" x14ac:dyDescent="0.2">
      <c r="A20" s="12" t="s">
        <v>187</v>
      </c>
      <c r="B20" s="18">
        <v>125.12238678992701</v>
      </c>
      <c r="C20" s="10" t="s">
        <v>159</v>
      </c>
      <c r="D20" s="18">
        <v>196.87972333093401</v>
      </c>
      <c r="E20" s="10" t="s">
        <v>159</v>
      </c>
      <c r="F20" s="18">
        <v>161.160158168626</v>
      </c>
      <c r="G20" s="10" t="s">
        <v>159</v>
      </c>
      <c r="H20" s="18">
        <v>181.51815053955599</v>
      </c>
      <c r="I20" s="10" t="s">
        <v>159</v>
      </c>
      <c r="J20" s="18">
        <v>234.55229249892199</v>
      </c>
      <c r="K20" s="10" t="s">
        <v>159</v>
      </c>
      <c r="L20" s="18">
        <v>82.818754541358601</v>
      </c>
      <c r="M20" s="10" t="s">
        <v>159</v>
      </c>
      <c r="N20" s="18">
        <v>216.742484048254</v>
      </c>
      <c r="O20" s="10" t="s">
        <v>253</v>
      </c>
      <c r="P20" s="18">
        <v>0</v>
      </c>
      <c r="Q20" s="10" t="s">
        <v>238</v>
      </c>
      <c r="R20" s="18">
        <v>177.34533922222499</v>
      </c>
      <c r="S20" s="10" t="s">
        <v>159</v>
      </c>
    </row>
    <row r="21" spans="1:19" x14ac:dyDescent="0.2">
      <c r="A21" s="12" t="s">
        <v>188</v>
      </c>
      <c r="B21" s="18">
        <v>121.420973039686</v>
      </c>
      <c r="C21" s="10" t="s">
        <v>159</v>
      </c>
      <c r="D21" s="18">
        <v>195.96009862906899</v>
      </c>
      <c r="E21" s="10" t="s">
        <v>159</v>
      </c>
      <c r="F21" s="18">
        <v>115.108667853699</v>
      </c>
      <c r="G21" s="10" t="s">
        <v>159</v>
      </c>
      <c r="H21" s="18">
        <v>167.44526476108101</v>
      </c>
      <c r="I21" s="10" t="s">
        <v>159</v>
      </c>
      <c r="J21" s="18">
        <v>223.27887227818201</v>
      </c>
      <c r="K21" s="10" t="s">
        <v>159</v>
      </c>
      <c r="L21" s="18">
        <v>78.713953288164205</v>
      </c>
      <c r="M21" s="10" t="s">
        <v>159</v>
      </c>
      <c r="N21" s="18">
        <v>203.75004156537599</v>
      </c>
      <c r="O21" s="10" t="s">
        <v>254</v>
      </c>
      <c r="P21" s="18">
        <v>0</v>
      </c>
      <c r="Q21" s="10" t="s">
        <v>238</v>
      </c>
      <c r="R21" s="18">
        <v>169.38441458061499</v>
      </c>
      <c r="S21" s="10" t="s">
        <v>159</v>
      </c>
    </row>
    <row r="22" spans="1:19" x14ac:dyDescent="0.2">
      <c r="A22" s="12" t="s">
        <v>189</v>
      </c>
      <c r="B22" s="18">
        <v>124.198972647847</v>
      </c>
      <c r="C22" s="10" t="s">
        <v>159</v>
      </c>
      <c r="D22" s="18">
        <v>207.55904423696001</v>
      </c>
      <c r="E22" s="10" t="s">
        <v>159</v>
      </c>
      <c r="F22" s="18">
        <v>99.350749510542002</v>
      </c>
      <c r="G22" s="10" t="s">
        <v>159</v>
      </c>
      <c r="H22" s="18">
        <v>175.16343840949801</v>
      </c>
      <c r="I22" s="10" t="s">
        <v>159</v>
      </c>
      <c r="J22" s="18">
        <v>227.70800054820501</v>
      </c>
      <c r="K22" s="10" t="s">
        <v>159</v>
      </c>
      <c r="L22" s="18">
        <v>77.306996362008704</v>
      </c>
      <c r="M22" s="10" t="s">
        <v>159</v>
      </c>
      <c r="N22" s="18">
        <v>204.37007923537101</v>
      </c>
      <c r="O22" s="10" t="s">
        <v>255</v>
      </c>
      <c r="P22" s="18">
        <v>0</v>
      </c>
      <c r="Q22" s="10" t="s">
        <v>238</v>
      </c>
      <c r="R22" s="18">
        <v>174.78724426382399</v>
      </c>
      <c r="S22" s="10" t="s">
        <v>159</v>
      </c>
    </row>
    <row r="23" spans="1:19" x14ac:dyDescent="0.2">
      <c r="A23" s="12" t="s">
        <v>190</v>
      </c>
      <c r="B23" s="18">
        <v>122.850249604056</v>
      </c>
      <c r="C23" s="10" t="s">
        <v>256</v>
      </c>
      <c r="D23" s="18">
        <v>205.35779664830801</v>
      </c>
      <c r="E23" s="10" t="s">
        <v>159</v>
      </c>
      <c r="F23" s="18">
        <v>98.572850525430397</v>
      </c>
      <c r="G23" s="10" t="s">
        <v>159</v>
      </c>
      <c r="H23" s="18">
        <v>180.36546124829599</v>
      </c>
      <c r="I23" s="10" t="s">
        <v>159</v>
      </c>
      <c r="J23" s="18">
        <v>224.91240479517299</v>
      </c>
      <c r="K23" s="10" t="s">
        <v>159</v>
      </c>
      <c r="L23" s="18">
        <v>72.724791232788107</v>
      </c>
      <c r="M23" s="10" t="s">
        <v>159</v>
      </c>
      <c r="N23" s="18">
        <v>203.23102701223399</v>
      </c>
      <c r="O23" s="10" t="s">
        <v>257</v>
      </c>
      <c r="P23" s="18">
        <v>0</v>
      </c>
      <c r="Q23" s="10" t="s">
        <v>238</v>
      </c>
      <c r="R23" s="18">
        <v>174.18156538217099</v>
      </c>
      <c r="S23" s="10" t="s">
        <v>159</v>
      </c>
    </row>
    <row r="24" spans="1:19" x14ac:dyDescent="0.2">
      <c r="A24" s="12" t="s">
        <v>191</v>
      </c>
      <c r="B24" s="18">
        <v>117.681382320304</v>
      </c>
      <c r="C24" s="10" t="s">
        <v>159</v>
      </c>
      <c r="D24" s="18">
        <v>207.21546655622501</v>
      </c>
      <c r="E24" s="10" t="s">
        <v>159</v>
      </c>
      <c r="F24" s="18">
        <v>93.388808009603395</v>
      </c>
      <c r="G24" s="10" t="s">
        <v>159</v>
      </c>
      <c r="H24" s="18">
        <v>181.920114619853</v>
      </c>
      <c r="I24" s="10" t="s">
        <v>159</v>
      </c>
      <c r="J24" s="18">
        <v>218.77082576177801</v>
      </c>
      <c r="K24" s="10" t="s">
        <v>159</v>
      </c>
      <c r="L24" s="18">
        <v>72.771173521091995</v>
      </c>
      <c r="M24" s="10" t="s">
        <v>159</v>
      </c>
      <c r="N24" s="18">
        <v>188.80276533268699</v>
      </c>
      <c r="O24" s="10" t="s">
        <v>258</v>
      </c>
      <c r="P24" s="18">
        <v>0</v>
      </c>
      <c r="Q24" s="10" t="s">
        <v>238</v>
      </c>
      <c r="R24" s="18">
        <v>170.65244624726799</v>
      </c>
      <c r="S24" s="10" t="s">
        <v>159</v>
      </c>
    </row>
    <row r="25" spans="1:19" x14ac:dyDescent="0.2">
      <c r="A25" s="12" t="s">
        <v>192</v>
      </c>
      <c r="B25" s="18">
        <v>111.84988768823899</v>
      </c>
      <c r="C25" s="10" t="s">
        <v>159</v>
      </c>
      <c r="D25" s="18">
        <v>213.88199777449699</v>
      </c>
      <c r="E25" s="10" t="s">
        <v>159</v>
      </c>
      <c r="F25" s="18">
        <v>106.514920078461</v>
      </c>
      <c r="G25" s="10" t="s">
        <v>159</v>
      </c>
      <c r="H25" s="18">
        <v>185.11921765945601</v>
      </c>
      <c r="I25" s="10" t="s">
        <v>159</v>
      </c>
      <c r="J25" s="18">
        <v>218.39041704377499</v>
      </c>
      <c r="K25" s="10" t="s">
        <v>159</v>
      </c>
      <c r="L25" s="18">
        <v>72.019606172536299</v>
      </c>
      <c r="M25" s="10" t="s">
        <v>159</v>
      </c>
      <c r="N25" s="18">
        <v>191.23071304095299</v>
      </c>
      <c r="O25" s="10" t="s">
        <v>159</v>
      </c>
      <c r="P25" s="18">
        <v>0</v>
      </c>
      <c r="Q25" s="10" t="s">
        <v>238</v>
      </c>
      <c r="R25" s="18">
        <v>173.990780230181</v>
      </c>
      <c r="S25" s="10" t="s">
        <v>159</v>
      </c>
    </row>
    <row r="26" spans="1:19" x14ac:dyDescent="0.2">
      <c r="A26" s="12" t="s">
        <v>193</v>
      </c>
      <c r="B26" s="18">
        <v>108.282110196841</v>
      </c>
      <c r="C26" s="10" t="s">
        <v>159</v>
      </c>
      <c r="D26" s="18">
        <v>230.249662280482</v>
      </c>
      <c r="E26" s="10" t="s">
        <v>159</v>
      </c>
      <c r="F26" s="18">
        <v>130.97772546728001</v>
      </c>
      <c r="G26" s="10" t="s">
        <v>159</v>
      </c>
      <c r="H26" s="18">
        <v>196.04859713869101</v>
      </c>
      <c r="I26" s="10" t="s">
        <v>159</v>
      </c>
      <c r="J26" s="18">
        <v>215.450949566069</v>
      </c>
      <c r="K26" s="10" t="s">
        <v>159</v>
      </c>
      <c r="L26" s="18">
        <v>73.426660553384906</v>
      </c>
      <c r="M26" s="10" t="s">
        <v>159</v>
      </c>
      <c r="N26" s="18">
        <v>206.70888591206199</v>
      </c>
      <c r="O26" s="10" t="s">
        <v>159</v>
      </c>
      <c r="P26" s="18">
        <v>0</v>
      </c>
      <c r="Q26" s="10" t="s">
        <v>238</v>
      </c>
      <c r="R26" s="18">
        <v>185.44998446854299</v>
      </c>
      <c r="S26" s="10" t="s">
        <v>159</v>
      </c>
    </row>
    <row r="27" spans="1:19" x14ac:dyDescent="0.2">
      <c r="A27" s="12" t="s">
        <v>195</v>
      </c>
      <c r="B27" s="18">
        <v>107.278448953732</v>
      </c>
      <c r="C27" s="10" t="s">
        <v>159</v>
      </c>
      <c r="D27" s="18">
        <v>247.34011664011501</v>
      </c>
      <c r="E27" s="10" t="s">
        <v>159</v>
      </c>
      <c r="F27" s="18">
        <v>156.84406743473701</v>
      </c>
      <c r="G27" s="10" t="s">
        <v>159</v>
      </c>
      <c r="H27" s="18">
        <v>203.19426336744999</v>
      </c>
      <c r="I27" s="10" t="s">
        <v>159</v>
      </c>
      <c r="J27" s="18">
        <v>211.41742122695999</v>
      </c>
      <c r="K27" s="10" t="s">
        <v>159</v>
      </c>
      <c r="L27" s="18">
        <v>73.232201263469705</v>
      </c>
      <c r="M27" s="10" t="s">
        <v>159</v>
      </c>
      <c r="N27" s="18">
        <v>206.699838899729</v>
      </c>
      <c r="O27" s="10" t="s">
        <v>159</v>
      </c>
      <c r="P27" s="18">
        <v>0</v>
      </c>
      <c r="Q27" s="10" t="s">
        <v>238</v>
      </c>
      <c r="R27" s="18">
        <v>192.48416286800699</v>
      </c>
      <c r="S27" s="10" t="s">
        <v>159</v>
      </c>
    </row>
    <row r="28" spans="1:19" x14ac:dyDescent="0.2">
      <c r="A28" s="12" t="s">
        <v>196</v>
      </c>
      <c r="B28" s="18">
        <v>104.82606841894101</v>
      </c>
      <c r="C28" s="10" t="s">
        <v>159</v>
      </c>
      <c r="D28" s="18">
        <v>250.24668705571</v>
      </c>
      <c r="E28" s="10" t="s">
        <v>159</v>
      </c>
      <c r="F28" s="18">
        <v>169.52304645153899</v>
      </c>
      <c r="G28" s="10" t="s">
        <v>159</v>
      </c>
      <c r="H28" s="18">
        <v>202.99506160786399</v>
      </c>
      <c r="I28" s="10" t="s">
        <v>159</v>
      </c>
      <c r="J28" s="18">
        <v>195.455913997538</v>
      </c>
      <c r="K28" s="10" t="s">
        <v>159</v>
      </c>
      <c r="L28" s="18">
        <v>69.580283677400701</v>
      </c>
      <c r="M28" s="10" t="s">
        <v>159</v>
      </c>
      <c r="N28" s="18">
        <v>200.56870385840401</v>
      </c>
      <c r="O28" s="10" t="s">
        <v>159</v>
      </c>
      <c r="P28" s="18">
        <v>0</v>
      </c>
      <c r="Q28" s="10" t="s">
        <v>238</v>
      </c>
      <c r="R28" s="18">
        <v>190.80710016620199</v>
      </c>
      <c r="S28" s="10" t="s">
        <v>159</v>
      </c>
    </row>
    <row r="29" spans="1:19" x14ac:dyDescent="0.2">
      <c r="A29" s="12" t="s">
        <v>198</v>
      </c>
      <c r="B29" s="18">
        <v>98.572876152105195</v>
      </c>
      <c r="C29" s="10" t="s">
        <v>159</v>
      </c>
      <c r="D29" s="18">
        <v>259.34256473101198</v>
      </c>
      <c r="E29" s="10" t="s">
        <v>159</v>
      </c>
      <c r="F29" s="18">
        <v>210.018508825418</v>
      </c>
      <c r="G29" s="10" t="s">
        <v>159</v>
      </c>
      <c r="H29" s="18">
        <v>210.45102709049601</v>
      </c>
      <c r="I29" s="10" t="s">
        <v>159</v>
      </c>
      <c r="J29" s="18">
        <v>195.04759960928999</v>
      </c>
      <c r="K29" s="10" t="s">
        <v>159</v>
      </c>
      <c r="L29" s="18">
        <v>65.135026772856605</v>
      </c>
      <c r="M29" s="10" t="s">
        <v>159</v>
      </c>
      <c r="N29" s="18">
        <v>205.73132557</v>
      </c>
      <c r="O29" s="10" t="s">
        <v>159</v>
      </c>
      <c r="P29" s="18">
        <v>0</v>
      </c>
      <c r="Q29" s="10" t="s">
        <v>238</v>
      </c>
      <c r="R29" s="18">
        <v>196.69669557291999</v>
      </c>
      <c r="S29" s="10" t="s">
        <v>159</v>
      </c>
    </row>
    <row r="30" spans="1:19" x14ac:dyDescent="0.2">
      <c r="A30" s="12" t="s">
        <v>199</v>
      </c>
      <c r="B30" s="18">
        <v>95.350819469409601</v>
      </c>
      <c r="C30" s="10" t="s">
        <v>159</v>
      </c>
      <c r="D30" s="18">
        <v>266.07677614938399</v>
      </c>
      <c r="E30" s="10" t="s">
        <v>159</v>
      </c>
      <c r="F30" s="18">
        <v>219.757087635804</v>
      </c>
      <c r="G30" s="10" t="s">
        <v>159</v>
      </c>
      <c r="H30" s="18">
        <v>212.03880529046799</v>
      </c>
      <c r="I30" s="10" t="s">
        <v>159</v>
      </c>
      <c r="J30" s="18">
        <v>193.38492105439099</v>
      </c>
      <c r="K30" s="10" t="s">
        <v>159</v>
      </c>
      <c r="L30" s="18">
        <v>62.457202705308703</v>
      </c>
      <c r="M30" s="10" t="s">
        <v>259</v>
      </c>
      <c r="N30" s="18">
        <v>201.76658844482799</v>
      </c>
      <c r="O30" s="10" t="s">
        <v>159</v>
      </c>
      <c r="P30" s="18">
        <v>0</v>
      </c>
      <c r="Q30" s="10" t="s">
        <v>238</v>
      </c>
      <c r="R30" s="18">
        <v>197.908770322831</v>
      </c>
      <c r="S30" s="10" t="s">
        <v>159</v>
      </c>
    </row>
    <row r="31" spans="1:19" x14ac:dyDescent="0.2">
      <c r="A31" s="12" t="s">
        <v>200</v>
      </c>
      <c r="B31" s="18">
        <v>70.348166141230394</v>
      </c>
      <c r="C31" s="10" t="s">
        <v>260</v>
      </c>
      <c r="D31" s="18">
        <v>222.65863406374899</v>
      </c>
      <c r="E31" s="10" t="s">
        <v>159</v>
      </c>
      <c r="F31" s="18">
        <v>176.30565728927701</v>
      </c>
      <c r="G31" s="10" t="s">
        <v>159</v>
      </c>
      <c r="H31" s="18">
        <v>158.99141868151301</v>
      </c>
      <c r="I31" s="10" t="s">
        <v>159</v>
      </c>
      <c r="J31" s="18">
        <v>141.89720841630799</v>
      </c>
      <c r="K31" s="10" t="s">
        <v>159</v>
      </c>
      <c r="L31" s="18">
        <v>50.416836547363502</v>
      </c>
      <c r="M31" s="10" t="s">
        <v>159</v>
      </c>
      <c r="N31" s="18">
        <v>145.40330528560801</v>
      </c>
      <c r="O31" s="10" t="s">
        <v>159</v>
      </c>
      <c r="P31" s="18">
        <v>0</v>
      </c>
      <c r="Q31" s="10" t="s">
        <v>238</v>
      </c>
      <c r="R31" s="18">
        <v>153.97961705763399</v>
      </c>
      <c r="S31" s="10" t="s">
        <v>159</v>
      </c>
    </row>
    <row r="32" spans="1:19" x14ac:dyDescent="0.2">
      <c r="A32" s="15" t="s">
        <v>201</v>
      </c>
      <c r="B32" s="19">
        <v>86.564105463256794</v>
      </c>
      <c r="C32" s="14" t="s">
        <v>159</v>
      </c>
      <c r="D32" s="19">
        <v>273.96901036509701</v>
      </c>
      <c r="E32" s="14" t="s">
        <v>159</v>
      </c>
      <c r="F32" s="19">
        <v>296.28797543682299</v>
      </c>
      <c r="G32" s="14" t="s">
        <v>159</v>
      </c>
      <c r="H32" s="19">
        <v>252.55466246171</v>
      </c>
      <c r="I32" s="14" t="s">
        <v>159</v>
      </c>
      <c r="J32" s="19">
        <v>204.640148561025</v>
      </c>
      <c r="K32" s="14" t="s">
        <v>159</v>
      </c>
      <c r="L32" s="19">
        <v>62.988677463441498</v>
      </c>
      <c r="M32" s="14" t="s">
        <v>159</v>
      </c>
      <c r="N32" s="19">
        <v>110.633364348455</v>
      </c>
      <c r="O32" s="14" t="s">
        <v>159</v>
      </c>
      <c r="P32" s="19">
        <v>0</v>
      </c>
      <c r="Q32" s="14" t="s">
        <v>238</v>
      </c>
      <c r="R32" s="19">
        <v>185.885757480482</v>
      </c>
      <c r="S32" s="14" t="s">
        <v>159</v>
      </c>
    </row>
    <row r="34" spans="1:2" x14ac:dyDescent="0.2">
      <c r="A34" s="16" t="s">
        <v>202</v>
      </c>
      <c r="B34" s="16" t="s">
        <v>227</v>
      </c>
    </row>
    <row r="36" spans="1:2" x14ac:dyDescent="0.2">
      <c r="B36" s="16" t="s">
        <v>261</v>
      </c>
    </row>
    <row r="37" spans="1:2" x14ac:dyDescent="0.2">
      <c r="B37" s="16" t="s">
        <v>262</v>
      </c>
    </row>
    <row r="38" spans="1:2" x14ac:dyDescent="0.2">
      <c r="B38" s="16" t="s">
        <v>263</v>
      </c>
    </row>
    <row r="39" spans="1:2" x14ac:dyDescent="0.2">
      <c r="B39" s="16" t="s">
        <v>264</v>
      </c>
    </row>
    <row r="40" spans="1:2" x14ac:dyDescent="0.2">
      <c r="B40" s="16" t="s">
        <v>265</v>
      </c>
    </row>
    <row r="41" spans="1:2" x14ac:dyDescent="0.2">
      <c r="B41" s="16" t="s">
        <v>266</v>
      </c>
    </row>
    <row r="42" spans="1:2" x14ac:dyDescent="0.2">
      <c r="B42" s="16" t="s">
        <v>267</v>
      </c>
    </row>
    <row r="43" spans="1:2" x14ac:dyDescent="0.2">
      <c r="B43" s="16" t="s">
        <v>268</v>
      </c>
    </row>
    <row r="44" spans="1:2" x14ac:dyDescent="0.2">
      <c r="B44" s="16" t="s">
        <v>269</v>
      </c>
    </row>
    <row r="45" spans="1:2" x14ac:dyDescent="0.2">
      <c r="B45" s="16" t="s">
        <v>270</v>
      </c>
    </row>
    <row r="46" spans="1:2" x14ac:dyDescent="0.2">
      <c r="B46" s="16" t="s">
        <v>271</v>
      </c>
    </row>
    <row r="47" spans="1:2" x14ac:dyDescent="0.2">
      <c r="B47" s="16" t="s">
        <v>272</v>
      </c>
    </row>
    <row r="48" spans="1:2" x14ac:dyDescent="0.2">
      <c r="B48" s="16" t="s">
        <v>273</v>
      </c>
    </row>
    <row r="49" spans="1:2" x14ac:dyDescent="0.2">
      <c r="B49" s="16" t="s">
        <v>274</v>
      </c>
    </row>
    <row r="51" spans="1:2" x14ac:dyDescent="0.2">
      <c r="B51" s="16" t="s">
        <v>208</v>
      </c>
    </row>
    <row r="52" spans="1:2" x14ac:dyDescent="0.2">
      <c r="B52" s="16" t="s">
        <v>241</v>
      </c>
    </row>
    <row r="53" spans="1:2" x14ac:dyDescent="0.2">
      <c r="B53" s="16" t="s">
        <v>209</v>
      </c>
    </row>
    <row r="56" spans="1:2" x14ac:dyDescent="0.2">
      <c r="A56" s="17" t="str">
        <f>HYPERLINK("#'GAMING_MACHINES 12'!A2", "&lt;&lt;&lt; Previous table")</f>
        <v>&lt;&lt;&lt; Previous table</v>
      </c>
    </row>
    <row r="57" spans="1:2" x14ac:dyDescent="0.2">
      <c r="A57" s="17" t="str">
        <f>HYPERLINK("#'GAMING_MACHINES 14'!A2", "&gt;&gt;&gt; Next table")</f>
        <v>&gt;&gt;&gt; Next table</v>
      </c>
    </row>
  </sheetData>
  <mergeCells count="12">
    <mergeCell ref="A2:S2"/>
    <mergeCell ref="A3:S3"/>
    <mergeCell ref="A6:S6"/>
    <mergeCell ref="B5:C5"/>
    <mergeCell ref="D5:E5"/>
    <mergeCell ref="F5:G5"/>
    <mergeCell ref="H5:I5"/>
    <mergeCell ref="J5:K5"/>
    <mergeCell ref="L5:M5"/>
    <mergeCell ref="N5:O5"/>
    <mergeCell ref="P5:Q5"/>
    <mergeCell ref="R5:S5"/>
  </mergeCells>
  <pageMargins left="0.7" right="0.7" top="0.75" bottom="0.75" header="0.3" footer="0.3"/>
  <pageSetup paperSize="9" orientation="portrait" horizontalDpi="300" verticalDpi="30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S57"/>
  <sheetViews>
    <sheetView workbookViewId="0"/>
  </sheetViews>
  <sheetFormatPr defaultColWidth="11.42578125" defaultRowHeight="12.75" x14ac:dyDescent="0.2"/>
  <cols>
    <col min="1" max="2" width="12.7109375" customWidth="1"/>
    <col min="3" max="3" width="4.42578125" customWidth="1"/>
    <col min="4" max="4" width="12.7109375" customWidth="1"/>
    <col min="5" max="5" width="4.42578125" customWidth="1"/>
    <col min="6" max="6" width="12.7109375" customWidth="1"/>
    <col min="7" max="7" width="4.42578125" customWidth="1"/>
    <col min="8" max="8" width="12.7109375" customWidth="1"/>
    <col min="9" max="9" width="4.42578125" customWidth="1"/>
    <col min="10" max="10" width="12.7109375" customWidth="1"/>
    <col min="11" max="11" width="4.42578125" customWidth="1"/>
    <col min="12" max="12" width="12.7109375" customWidth="1"/>
    <col min="13" max="13" width="4.42578125" customWidth="1"/>
    <col min="14" max="14" width="12.7109375" customWidth="1"/>
    <col min="15" max="15" width="4.42578125" customWidth="1"/>
    <col min="16" max="16" width="12.7109375" customWidth="1"/>
    <col min="17" max="17" width="4.42578125" customWidth="1"/>
    <col min="18" max="18" width="12.7109375" customWidth="1"/>
    <col min="19" max="19" width="4.42578125" customWidth="1"/>
  </cols>
  <sheetData>
    <row r="1" spans="1:19" x14ac:dyDescent="0.2">
      <c r="A1" s="8" t="str">
        <f>HYPERLINK("#'INDEX'!B34", "Link to index")</f>
        <v>Link to index</v>
      </c>
    </row>
    <row r="2" spans="1:19" ht="15.75" customHeight="1" x14ac:dyDescent="0.2">
      <c r="A2" s="25" t="s">
        <v>277</v>
      </c>
      <c r="B2" s="24"/>
      <c r="C2" s="24"/>
      <c r="D2" s="24"/>
      <c r="E2" s="24"/>
      <c r="F2" s="24"/>
      <c r="G2" s="24"/>
      <c r="H2" s="24"/>
      <c r="I2" s="24"/>
      <c r="J2" s="24"/>
      <c r="K2" s="24"/>
      <c r="L2" s="24"/>
      <c r="M2" s="24"/>
      <c r="N2" s="24"/>
      <c r="O2" s="24"/>
      <c r="P2" s="24"/>
      <c r="Q2" s="24"/>
      <c r="R2" s="24"/>
      <c r="S2" s="24"/>
    </row>
    <row r="3" spans="1:19" ht="15.75" customHeight="1" x14ac:dyDescent="0.2">
      <c r="A3" s="25" t="s">
        <v>52</v>
      </c>
      <c r="B3" s="24"/>
      <c r="C3" s="24"/>
      <c r="D3" s="24"/>
      <c r="E3" s="24"/>
      <c r="F3" s="24"/>
      <c r="G3" s="24"/>
      <c r="H3" s="24"/>
      <c r="I3" s="24"/>
      <c r="J3" s="24"/>
      <c r="K3" s="24"/>
      <c r="L3" s="24"/>
      <c r="M3" s="24"/>
      <c r="N3" s="24"/>
      <c r="O3" s="24"/>
      <c r="P3" s="24"/>
      <c r="Q3" s="24"/>
      <c r="R3" s="24"/>
      <c r="S3" s="24"/>
    </row>
    <row r="4" spans="1:19" ht="15.75" customHeight="1" x14ac:dyDescent="0.2"/>
    <row r="5" spans="1:19" ht="55.5" customHeight="1" x14ac:dyDescent="0.2">
      <c r="A5" s="11" t="s">
        <v>159</v>
      </c>
      <c r="B5" s="27" t="s">
        <v>160</v>
      </c>
      <c r="C5" s="27" t="s">
        <v>159</v>
      </c>
      <c r="D5" s="27" t="s">
        <v>161</v>
      </c>
      <c r="E5" s="27" t="s">
        <v>159</v>
      </c>
      <c r="F5" s="27" t="s">
        <v>162</v>
      </c>
      <c r="G5" s="27" t="s">
        <v>159</v>
      </c>
      <c r="H5" s="27" t="s">
        <v>163</v>
      </c>
      <c r="I5" s="27" t="s">
        <v>159</v>
      </c>
      <c r="J5" s="27" t="s">
        <v>164</v>
      </c>
      <c r="K5" s="27" t="s">
        <v>159</v>
      </c>
      <c r="L5" s="27" t="s">
        <v>165</v>
      </c>
      <c r="M5" s="27" t="s">
        <v>159</v>
      </c>
      <c r="N5" s="27" t="s">
        <v>166</v>
      </c>
      <c r="O5" s="27" t="s">
        <v>159</v>
      </c>
      <c r="P5" s="27" t="s">
        <v>167</v>
      </c>
      <c r="Q5" s="27" t="s">
        <v>159</v>
      </c>
      <c r="R5" s="27" t="s">
        <v>168</v>
      </c>
      <c r="S5" s="27" t="s">
        <v>159</v>
      </c>
    </row>
    <row r="6" spans="1:19" x14ac:dyDescent="0.2">
      <c r="A6" s="26" t="s">
        <v>212</v>
      </c>
      <c r="B6" s="26"/>
      <c r="C6" s="26"/>
      <c r="D6" s="26"/>
      <c r="E6" s="26"/>
      <c r="F6" s="26"/>
      <c r="G6" s="26"/>
      <c r="H6" s="26"/>
      <c r="I6" s="26"/>
      <c r="J6" s="26"/>
      <c r="K6" s="26"/>
      <c r="L6" s="26"/>
      <c r="M6" s="26"/>
      <c r="N6" s="26"/>
      <c r="O6" s="26"/>
      <c r="P6" s="26"/>
      <c r="Q6" s="26"/>
      <c r="R6" s="26"/>
      <c r="S6" s="26"/>
    </row>
    <row r="7" spans="1:19" x14ac:dyDescent="0.2">
      <c r="A7" s="12" t="s">
        <v>170</v>
      </c>
      <c r="B7" s="18">
        <v>203.10244379311399</v>
      </c>
      <c r="C7" s="10" t="s">
        <v>159</v>
      </c>
      <c r="D7" s="18">
        <v>0</v>
      </c>
      <c r="E7" s="10" t="s">
        <v>178</v>
      </c>
      <c r="F7" s="18">
        <v>22.942797728681899</v>
      </c>
      <c r="G7" s="10" t="s">
        <v>159</v>
      </c>
      <c r="H7" s="18">
        <v>0</v>
      </c>
      <c r="I7" s="10" t="s">
        <v>178</v>
      </c>
      <c r="J7" s="18">
        <v>176.30167474474999</v>
      </c>
      <c r="K7" s="10" t="s">
        <v>159</v>
      </c>
      <c r="L7" s="18">
        <v>0</v>
      </c>
      <c r="M7" s="10" t="s">
        <v>159</v>
      </c>
      <c r="N7" s="18">
        <v>0</v>
      </c>
      <c r="O7" s="10" t="s">
        <v>178</v>
      </c>
      <c r="P7" s="18">
        <v>0</v>
      </c>
      <c r="Q7" s="10" t="s">
        <v>238</v>
      </c>
      <c r="R7" s="18">
        <v>18.136749927949602</v>
      </c>
      <c r="S7" s="10" t="s">
        <v>180</v>
      </c>
    </row>
    <row r="8" spans="1:19" x14ac:dyDescent="0.2">
      <c r="A8" s="12" t="s">
        <v>171</v>
      </c>
      <c r="B8" s="18">
        <v>204.34306684188201</v>
      </c>
      <c r="C8" s="10" t="s">
        <v>159</v>
      </c>
      <c r="D8" s="18">
        <v>0</v>
      </c>
      <c r="E8" s="10" t="s">
        <v>178</v>
      </c>
      <c r="F8" s="18">
        <v>101.607173462551</v>
      </c>
      <c r="G8" s="10" t="s">
        <v>159</v>
      </c>
      <c r="H8" s="18">
        <v>0</v>
      </c>
      <c r="I8" s="10" t="s">
        <v>178</v>
      </c>
      <c r="J8" s="18">
        <v>211.382818866674</v>
      </c>
      <c r="K8" s="10" t="s">
        <v>159</v>
      </c>
      <c r="L8" s="18">
        <v>8.2049056518049497</v>
      </c>
      <c r="M8" s="10" t="s">
        <v>159</v>
      </c>
      <c r="N8" s="18">
        <v>0</v>
      </c>
      <c r="O8" s="10" t="s">
        <v>178</v>
      </c>
      <c r="P8" s="18">
        <v>0</v>
      </c>
      <c r="Q8" s="10" t="s">
        <v>238</v>
      </c>
      <c r="R8" s="18">
        <v>21.846458035334599</v>
      </c>
      <c r="S8" s="10" t="s">
        <v>180</v>
      </c>
    </row>
    <row r="9" spans="1:19" x14ac:dyDescent="0.2">
      <c r="A9" s="12" t="s">
        <v>172</v>
      </c>
      <c r="B9" s="18">
        <v>214.85327135613599</v>
      </c>
      <c r="C9" s="10" t="s">
        <v>159</v>
      </c>
      <c r="D9" s="18">
        <v>0</v>
      </c>
      <c r="E9" s="10" t="s">
        <v>178</v>
      </c>
      <c r="F9" s="18">
        <v>135.08276731864399</v>
      </c>
      <c r="G9" s="10" t="s">
        <v>159</v>
      </c>
      <c r="H9" s="18">
        <v>140.761091492806</v>
      </c>
      <c r="I9" s="10" t="s">
        <v>159</v>
      </c>
      <c r="J9" s="18">
        <v>250.803535421682</v>
      </c>
      <c r="K9" s="10" t="s">
        <v>159</v>
      </c>
      <c r="L9" s="18">
        <v>39.2057151875985</v>
      </c>
      <c r="M9" s="10" t="s">
        <v>159</v>
      </c>
      <c r="N9" s="18">
        <v>0</v>
      </c>
      <c r="O9" s="10" t="s">
        <v>178</v>
      </c>
      <c r="P9" s="18">
        <v>0</v>
      </c>
      <c r="Q9" s="10" t="s">
        <v>238</v>
      </c>
      <c r="R9" s="18">
        <v>51.621722611100701</v>
      </c>
      <c r="S9" s="10" t="s">
        <v>180</v>
      </c>
    </row>
    <row r="10" spans="1:19" x14ac:dyDescent="0.2">
      <c r="A10" s="12" t="s">
        <v>173</v>
      </c>
      <c r="B10" s="18">
        <v>241.42974295254101</v>
      </c>
      <c r="C10" s="10" t="s">
        <v>159</v>
      </c>
      <c r="D10" s="18">
        <v>309.53849090553098</v>
      </c>
      <c r="E10" s="10" t="s">
        <v>179</v>
      </c>
      <c r="F10" s="18">
        <v>147.34932256592299</v>
      </c>
      <c r="G10" s="10" t="s">
        <v>159</v>
      </c>
      <c r="H10" s="18">
        <v>175.47923671575799</v>
      </c>
      <c r="I10" s="10" t="s">
        <v>159</v>
      </c>
      <c r="J10" s="18">
        <v>292.94343950343801</v>
      </c>
      <c r="K10" s="10" t="s">
        <v>159</v>
      </c>
      <c r="L10" s="18">
        <v>63.221626809813401</v>
      </c>
      <c r="M10" s="10" t="s">
        <v>159</v>
      </c>
      <c r="N10" s="18">
        <v>0</v>
      </c>
      <c r="O10" s="10" t="s">
        <v>178</v>
      </c>
      <c r="P10" s="18">
        <v>0</v>
      </c>
      <c r="Q10" s="10" t="s">
        <v>238</v>
      </c>
      <c r="R10" s="18">
        <v>167.67204085854101</v>
      </c>
      <c r="S10" s="10" t="s">
        <v>180</v>
      </c>
    </row>
    <row r="11" spans="1:19" x14ac:dyDescent="0.2">
      <c r="A11" s="12" t="s">
        <v>174</v>
      </c>
      <c r="B11" s="18">
        <v>270.84102699110701</v>
      </c>
      <c r="C11" s="10" t="s">
        <v>159</v>
      </c>
      <c r="D11" s="18">
        <v>330.169215342543</v>
      </c>
      <c r="E11" s="10" t="s">
        <v>159</v>
      </c>
      <c r="F11" s="18">
        <v>153.69155164856201</v>
      </c>
      <c r="G11" s="10" t="s">
        <v>159</v>
      </c>
      <c r="H11" s="18">
        <v>202.07413695159599</v>
      </c>
      <c r="I11" s="10" t="s">
        <v>159</v>
      </c>
      <c r="J11" s="18">
        <v>314.65112095654001</v>
      </c>
      <c r="K11" s="10" t="s">
        <v>159</v>
      </c>
      <c r="L11" s="18">
        <v>95.509662619456194</v>
      </c>
      <c r="M11" s="10" t="s">
        <v>159</v>
      </c>
      <c r="N11" s="18">
        <v>0</v>
      </c>
      <c r="O11" s="10" t="s">
        <v>178</v>
      </c>
      <c r="P11" s="18">
        <v>0</v>
      </c>
      <c r="Q11" s="10" t="s">
        <v>238</v>
      </c>
      <c r="R11" s="18">
        <v>182.54262462718401</v>
      </c>
      <c r="S11" s="10" t="s">
        <v>180</v>
      </c>
    </row>
    <row r="12" spans="1:19" x14ac:dyDescent="0.2">
      <c r="A12" s="12" t="s">
        <v>175</v>
      </c>
      <c r="B12" s="18">
        <v>177.80653444856699</v>
      </c>
      <c r="C12" s="10" t="s">
        <v>159</v>
      </c>
      <c r="D12" s="18">
        <v>225.440283215156</v>
      </c>
      <c r="E12" s="10" t="s">
        <v>159</v>
      </c>
      <c r="F12" s="18">
        <v>115.757223537988</v>
      </c>
      <c r="G12" s="10" t="s">
        <v>159</v>
      </c>
      <c r="H12" s="18">
        <v>168.011238051904</v>
      </c>
      <c r="I12" s="10" t="s">
        <v>159</v>
      </c>
      <c r="J12" s="18">
        <v>264.22829400003599</v>
      </c>
      <c r="K12" s="10" t="s">
        <v>159</v>
      </c>
      <c r="L12" s="18">
        <v>114.91891106330201</v>
      </c>
      <c r="M12" s="10" t="s">
        <v>159</v>
      </c>
      <c r="N12" s="18">
        <v>0</v>
      </c>
      <c r="O12" s="10" t="s">
        <v>178</v>
      </c>
      <c r="P12" s="18">
        <v>0</v>
      </c>
      <c r="Q12" s="10" t="s">
        <v>238</v>
      </c>
      <c r="R12" s="18">
        <v>135.211748213833</v>
      </c>
      <c r="S12" s="10" t="s">
        <v>180</v>
      </c>
    </row>
    <row r="13" spans="1:19" x14ac:dyDescent="0.2">
      <c r="A13" s="12" t="s">
        <v>176</v>
      </c>
      <c r="B13" s="18">
        <v>169.331356695431</v>
      </c>
      <c r="C13" s="10" t="s">
        <v>159</v>
      </c>
      <c r="D13" s="18">
        <v>228.352233290372</v>
      </c>
      <c r="E13" s="10" t="s">
        <v>159</v>
      </c>
      <c r="F13" s="18">
        <v>147.91786554546701</v>
      </c>
      <c r="G13" s="10" t="s">
        <v>159</v>
      </c>
      <c r="H13" s="18">
        <v>185.86183632768501</v>
      </c>
      <c r="I13" s="10" t="s">
        <v>186</v>
      </c>
      <c r="J13" s="18">
        <v>286.03717048994201</v>
      </c>
      <c r="K13" s="10" t="s">
        <v>159</v>
      </c>
      <c r="L13" s="18">
        <v>101.95843292041801</v>
      </c>
      <c r="M13" s="10" t="s">
        <v>159</v>
      </c>
      <c r="N13" s="18">
        <v>0</v>
      </c>
      <c r="O13" s="10" t="s">
        <v>178</v>
      </c>
      <c r="P13" s="18">
        <v>0</v>
      </c>
      <c r="Q13" s="10" t="s">
        <v>238</v>
      </c>
      <c r="R13" s="18">
        <v>140.977782364284</v>
      </c>
      <c r="S13" s="10" t="s">
        <v>180</v>
      </c>
    </row>
    <row r="14" spans="1:19" x14ac:dyDescent="0.2">
      <c r="A14" s="12" t="s">
        <v>177</v>
      </c>
      <c r="B14" s="18">
        <v>169.483773323409</v>
      </c>
      <c r="C14" s="10" t="s">
        <v>159</v>
      </c>
      <c r="D14" s="18">
        <v>229.53977619149799</v>
      </c>
      <c r="E14" s="10" t="s">
        <v>159</v>
      </c>
      <c r="F14" s="18">
        <v>156.01037287713999</v>
      </c>
      <c r="G14" s="10" t="s">
        <v>159</v>
      </c>
      <c r="H14" s="18">
        <v>204.256027904956</v>
      </c>
      <c r="I14" s="10" t="s">
        <v>159</v>
      </c>
      <c r="J14" s="18">
        <v>316.80529776160398</v>
      </c>
      <c r="K14" s="10" t="s">
        <v>159</v>
      </c>
      <c r="L14" s="18">
        <v>113.782270688091</v>
      </c>
      <c r="M14" s="10" t="s">
        <v>159</v>
      </c>
      <c r="N14" s="18">
        <v>0</v>
      </c>
      <c r="O14" s="10" t="s">
        <v>178</v>
      </c>
      <c r="P14" s="18">
        <v>0</v>
      </c>
      <c r="Q14" s="10" t="s">
        <v>238</v>
      </c>
      <c r="R14" s="18">
        <v>147.483936040586</v>
      </c>
      <c r="S14" s="10" t="s">
        <v>180</v>
      </c>
    </row>
    <row r="15" spans="1:19" x14ac:dyDescent="0.2">
      <c r="A15" s="12" t="s">
        <v>181</v>
      </c>
      <c r="B15" s="18">
        <v>194.16708017825999</v>
      </c>
      <c r="C15" s="10" t="s">
        <v>159</v>
      </c>
      <c r="D15" s="18">
        <v>235.858817501966</v>
      </c>
      <c r="E15" s="10" t="s">
        <v>159</v>
      </c>
      <c r="F15" s="18">
        <v>162.425033404804</v>
      </c>
      <c r="G15" s="10" t="s">
        <v>159</v>
      </c>
      <c r="H15" s="18">
        <v>235.36406455990399</v>
      </c>
      <c r="I15" s="10" t="s">
        <v>159</v>
      </c>
      <c r="J15" s="18">
        <v>354.39434817006901</v>
      </c>
      <c r="K15" s="10" t="s">
        <v>159</v>
      </c>
      <c r="L15" s="18">
        <v>126.10360914963</v>
      </c>
      <c r="M15" s="10" t="s">
        <v>159</v>
      </c>
      <c r="N15" s="18">
        <v>0</v>
      </c>
      <c r="O15" s="10" t="s">
        <v>178</v>
      </c>
      <c r="P15" s="18">
        <v>0</v>
      </c>
      <c r="Q15" s="10" t="s">
        <v>238</v>
      </c>
      <c r="R15" s="18">
        <v>159.03843731413099</v>
      </c>
      <c r="S15" s="10" t="s">
        <v>180</v>
      </c>
    </row>
    <row r="16" spans="1:19" x14ac:dyDescent="0.2">
      <c r="A16" s="12" t="s">
        <v>182</v>
      </c>
      <c r="B16" s="18">
        <v>178.497494861349</v>
      </c>
      <c r="C16" s="10" t="s">
        <v>159</v>
      </c>
      <c r="D16" s="18">
        <v>258.63396762668202</v>
      </c>
      <c r="E16" s="10" t="s">
        <v>159</v>
      </c>
      <c r="F16" s="18">
        <v>176.21209419994599</v>
      </c>
      <c r="G16" s="10" t="s">
        <v>159</v>
      </c>
      <c r="H16" s="18">
        <v>256.27486386159097</v>
      </c>
      <c r="I16" s="10" t="s">
        <v>159</v>
      </c>
      <c r="J16" s="18">
        <v>358.49246695930799</v>
      </c>
      <c r="K16" s="10" t="s">
        <v>159</v>
      </c>
      <c r="L16" s="18">
        <v>123.264965875344</v>
      </c>
      <c r="M16" s="10" t="s">
        <v>159</v>
      </c>
      <c r="N16" s="18">
        <v>0</v>
      </c>
      <c r="O16" s="10" t="s">
        <v>178</v>
      </c>
      <c r="P16" s="18">
        <v>0</v>
      </c>
      <c r="Q16" s="10" t="s">
        <v>238</v>
      </c>
      <c r="R16" s="18">
        <v>170.58390828146301</v>
      </c>
      <c r="S16" s="10" t="s">
        <v>180</v>
      </c>
    </row>
    <row r="17" spans="1:19" x14ac:dyDescent="0.2">
      <c r="A17" s="12" t="s">
        <v>183</v>
      </c>
      <c r="B17" s="18">
        <v>170.50748827660999</v>
      </c>
      <c r="C17" s="10" t="s">
        <v>159</v>
      </c>
      <c r="D17" s="18">
        <v>275.28608212567298</v>
      </c>
      <c r="E17" s="10" t="s">
        <v>159</v>
      </c>
      <c r="F17" s="18">
        <v>192.97014254463201</v>
      </c>
      <c r="G17" s="10" t="s">
        <v>159</v>
      </c>
      <c r="H17" s="18">
        <v>258.02740179979702</v>
      </c>
      <c r="I17" s="10" t="s">
        <v>159</v>
      </c>
      <c r="J17" s="18">
        <v>340.52573795632298</v>
      </c>
      <c r="K17" s="10" t="s">
        <v>159</v>
      </c>
      <c r="L17" s="18">
        <v>105.221516397394</v>
      </c>
      <c r="M17" s="10" t="s">
        <v>159</v>
      </c>
      <c r="N17" s="18">
        <v>295.73896510668499</v>
      </c>
      <c r="O17" s="10" t="s">
        <v>225</v>
      </c>
      <c r="P17" s="18">
        <v>0</v>
      </c>
      <c r="Q17" s="10" t="s">
        <v>238</v>
      </c>
      <c r="R17" s="18">
        <v>248.155920104389</v>
      </c>
      <c r="S17" s="10" t="s">
        <v>159</v>
      </c>
    </row>
    <row r="18" spans="1:19" x14ac:dyDescent="0.2">
      <c r="A18" s="12" t="s">
        <v>184</v>
      </c>
      <c r="B18" s="18">
        <v>162.43633003385401</v>
      </c>
      <c r="C18" s="10" t="s">
        <v>159</v>
      </c>
      <c r="D18" s="18">
        <v>292.88115695063902</v>
      </c>
      <c r="E18" s="10" t="s">
        <v>159</v>
      </c>
      <c r="F18" s="18">
        <v>209.30180980995999</v>
      </c>
      <c r="G18" s="10" t="s">
        <v>159</v>
      </c>
      <c r="H18" s="18">
        <v>228.24834157033899</v>
      </c>
      <c r="I18" s="10" t="s">
        <v>197</v>
      </c>
      <c r="J18" s="18">
        <v>349.47542889612401</v>
      </c>
      <c r="K18" s="10" t="s">
        <v>159</v>
      </c>
      <c r="L18" s="18">
        <v>103.756954161875</v>
      </c>
      <c r="M18" s="10" t="s">
        <v>159</v>
      </c>
      <c r="N18" s="18">
        <v>289.23738958960797</v>
      </c>
      <c r="O18" s="10" t="s">
        <v>226</v>
      </c>
      <c r="P18" s="18">
        <v>0</v>
      </c>
      <c r="Q18" s="10" t="s">
        <v>238</v>
      </c>
      <c r="R18" s="18">
        <v>246.989772997957</v>
      </c>
      <c r="S18" s="10" t="s">
        <v>159</v>
      </c>
    </row>
    <row r="19" spans="1:19" x14ac:dyDescent="0.2">
      <c r="A19" s="12" t="s">
        <v>185</v>
      </c>
      <c r="B19" s="18">
        <v>169.79883639351101</v>
      </c>
      <c r="C19" s="10" t="s">
        <v>159</v>
      </c>
      <c r="D19" s="18">
        <v>245.98197839297299</v>
      </c>
      <c r="E19" s="10" t="s">
        <v>159</v>
      </c>
      <c r="F19" s="18">
        <v>224.91434915714899</v>
      </c>
      <c r="G19" s="10" t="s">
        <v>159</v>
      </c>
      <c r="H19" s="18">
        <v>235.314048859043</v>
      </c>
      <c r="I19" s="10" t="s">
        <v>159</v>
      </c>
      <c r="J19" s="18">
        <v>313.71750224133399</v>
      </c>
      <c r="K19" s="10" t="s">
        <v>159</v>
      </c>
      <c r="L19" s="18">
        <v>103.831014289031</v>
      </c>
      <c r="M19" s="10" t="s">
        <v>159</v>
      </c>
      <c r="N19" s="18">
        <v>280.68407747692498</v>
      </c>
      <c r="O19" s="10" t="s">
        <v>252</v>
      </c>
      <c r="P19" s="18">
        <v>0</v>
      </c>
      <c r="Q19" s="10" t="s">
        <v>238</v>
      </c>
      <c r="R19" s="18">
        <v>228.03372956613401</v>
      </c>
      <c r="S19" s="10" t="s">
        <v>159</v>
      </c>
    </row>
    <row r="20" spans="1:19" x14ac:dyDescent="0.2">
      <c r="A20" s="12" t="s">
        <v>187</v>
      </c>
      <c r="B20" s="18">
        <v>158.767607427824</v>
      </c>
      <c r="C20" s="10" t="s">
        <v>159</v>
      </c>
      <c r="D20" s="18">
        <v>249.820383276293</v>
      </c>
      <c r="E20" s="10" t="s">
        <v>159</v>
      </c>
      <c r="F20" s="18">
        <v>204.49588104550301</v>
      </c>
      <c r="G20" s="10" t="s">
        <v>159</v>
      </c>
      <c r="H20" s="18">
        <v>230.328106786154</v>
      </c>
      <c r="I20" s="10" t="s">
        <v>159</v>
      </c>
      <c r="J20" s="18">
        <v>297.62304933718599</v>
      </c>
      <c r="K20" s="10" t="s">
        <v>159</v>
      </c>
      <c r="L20" s="18">
        <v>105.08859242558999</v>
      </c>
      <c r="M20" s="10" t="s">
        <v>159</v>
      </c>
      <c r="N20" s="18">
        <v>275.02421032040797</v>
      </c>
      <c r="O20" s="10" t="s">
        <v>253</v>
      </c>
      <c r="P20" s="18">
        <v>0</v>
      </c>
      <c r="Q20" s="10" t="s">
        <v>238</v>
      </c>
      <c r="R20" s="18">
        <v>225.03323281437801</v>
      </c>
      <c r="S20" s="10" t="s">
        <v>159</v>
      </c>
    </row>
    <row r="21" spans="1:19" x14ac:dyDescent="0.2">
      <c r="A21" s="12" t="s">
        <v>188</v>
      </c>
      <c r="B21" s="18">
        <v>150.495404347712</v>
      </c>
      <c r="C21" s="10" t="s">
        <v>159</v>
      </c>
      <c r="D21" s="18">
        <v>242.88303363835001</v>
      </c>
      <c r="E21" s="10" t="s">
        <v>159</v>
      </c>
      <c r="F21" s="18">
        <v>142.671608362971</v>
      </c>
      <c r="G21" s="10" t="s">
        <v>159</v>
      </c>
      <c r="H21" s="18">
        <v>207.540280690158</v>
      </c>
      <c r="I21" s="10" t="s">
        <v>159</v>
      </c>
      <c r="J21" s="18">
        <v>276.74332798192302</v>
      </c>
      <c r="K21" s="10" t="s">
        <v>159</v>
      </c>
      <c r="L21" s="18">
        <v>97.562125647249999</v>
      </c>
      <c r="M21" s="10" t="s">
        <v>159</v>
      </c>
      <c r="N21" s="18">
        <v>252.538289914892</v>
      </c>
      <c r="O21" s="10" t="s">
        <v>254</v>
      </c>
      <c r="P21" s="18">
        <v>0</v>
      </c>
      <c r="Q21" s="10" t="s">
        <v>238</v>
      </c>
      <c r="R21" s="18">
        <v>209.94376279770299</v>
      </c>
      <c r="S21" s="10" t="s">
        <v>159</v>
      </c>
    </row>
    <row r="22" spans="1:19" x14ac:dyDescent="0.2">
      <c r="A22" s="12" t="s">
        <v>189</v>
      </c>
      <c r="B22" s="18">
        <v>149.36928644956001</v>
      </c>
      <c r="C22" s="10" t="s">
        <v>159</v>
      </c>
      <c r="D22" s="18">
        <v>249.62321082746001</v>
      </c>
      <c r="E22" s="10" t="s">
        <v>159</v>
      </c>
      <c r="F22" s="18">
        <v>119.48529240008899</v>
      </c>
      <c r="G22" s="10" t="s">
        <v>159</v>
      </c>
      <c r="H22" s="18">
        <v>210.662272396275</v>
      </c>
      <c r="I22" s="10" t="s">
        <v>159</v>
      </c>
      <c r="J22" s="18">
        <v>273.85557896022601</v>
      </c>
      <c r="K22" s="10" t="s">
        <v>159</v>
      </c>
      <c r="L22" s="18">
        <v>92.974125614493602</v>
      </c>
      <c r="M22" s="10" t="s">
        <v>159</v>
      </c>
      <c r="N22" s="18">
        <v>245.78796632708301</v>
      </c>
      <c r="O22" s="10" t="s">
        <v>255</v>
      </c>
      <c r="P22" s="18">
        <v>0</v>
      </c>
      <c r="Q22" s="10" t="s">
        <v>238</v>
      </c>
      <c r="R22" s="18">
        <v>210.20983829067799</v>
      </c>
      <c r="S22" s="10" t="s">
        <v>159</v>
      </c>
    </row>
    <row r="23" spans="1:19" x14ac:dyDescent="0.2">
      <c r="A23" s="12" t="s">
        <v>190</v>
      </c>
      <c r="B23" s="18">
        <v>144.349043284765</v>
      </c>
      <c r="C23" s="10" t="s">
        <v>256</v>
      </c>
      <c r="D23" s="18">
        <v>241.295411061762</v>
      </c>
      <c r="E23" s="10" t="s">
        <v>159</v>
      </c>
      <c r="F23" s="18">
        <v>115.823099367381</v>
      </c>
      <c r="G23" s="10" t="s">
        <v>159</v>
      </c>
      <c r="H23" s="18">
        <v>211.92941696674799</v>
      </c>
      <c r="I23" s="10" t="s">
        <v>159</v>
      </c>
      <c r="J23" s="18">
        <v>264.27207563432802</v>
      </c>
      <c r="K23" s="10" t="s">
        <v>159</v>
      </c>
      <c r="L23" s="18">
        <v>85.451629698526006</v>
      </c>
      <c r="M23" s="10" t="s">
        <v>159</v>
      </c>
      <c r="N23" s="18">
        <v>238.796456739375</v>
      </c>
      <c r="O23" s="10" t="s">
        <v>257</v>
      </c>
      <c r="P23" s="18">
        <v>0</v>
      </c>
      <c r="Q23" s="10" t="s">
        <v>238</v>
      </c>
      <c r="R23" s="18">
        <v>204.66333932405101</v>
      </c>
      <c r="S23" s="10" t="s">
        <v>159</v>
      </c>
    </row>
    <row r="24" spans="1:19" x14ac:dyDescent="0.2">
      <c r="A24" s="12" t="s">
        <v>191</v>
      </c>
      <c r="B24" s="18">
        <v>135.16678810005601</v>
      </c>
      <c r="C24" s="10" t="s">
        <v>159</v>
      </c>
      <c r="D24" s="18">
        <v>238.00407937787301</v>
      </c>
      <c r="E24" s="10" t="s">
        <v>159</v>
      </c>
      <c r="F24" s="18">
        <v>107.26475993282899</v>
      </c>
      <c r="G24" s="10" t="s">
        <v>159</v>
      </c>
      <c r="H24" s="18">
        <v>208.95027827793501</v>
      </c>
      <c r="I24" s="10" t="s">
        <v>159</v>
      </c>
      <c r="J24" s="18">
        <v>251.276363900381</v>
      </c>
      <c r="K24" s="10" t="s">
        <v>159</v>
      </c>
      <c r="L24" s="18">
        <v>83.583703702134002</v>
      </c>
      <c r="M24" s="10" t="s">
        <v>159</v>
      </c>
      <c r="N24" s="18">
        <v>216.85557112992001</v>
      </c>
      <c r="O24" s="10" t="s">
        <v>258</v>
      </c>
      <c r="P24" s="18">
        <v>0</v>
      </c>
      <c r="Q24" s="10" t="s">
        <v>238</v>
      </c>
      <c r="R24" s="18">
        <v>196.00843044041</v>
      </c>
      <c r="S24" s="10" t="s">
        <v>159</v>
      </c>
    </row>
    <row r="25" spans="1:19" x14ac:dyDescent="0.2">
      <c r="A25" s="12" t="s">
        <v>192</v>
      </c>
      <c r="B25" s="18">
        <v>125.165350508267</v>
      </c>
      <c r="C25" s="10" t="s">
        <v>159</v>
      </c>
      <c r="D25" s="18">
        <v>239.34414036669901</v>
      </c>
      <c r="E25" s="10" t="s">
        <v>159</v>
      </c>
      <c r="F25" s="18">
        <v>119.19526770684899</v>
      </c>
      <c r="G25" s="10" t="s">
        <v>159</v>
      </c>
      <c r="H25" s="18">
        <v>207.15721976177301</v>
      </c>
      <c r="I25" s="10" t="s">
        <v>159</v>
      </c>
      <c r="J25" s="18">
        <v>244.38927621565301</v>
      </c>
      <c r="K25" s="10" t="s">
        <v>159</v>
      </c>
      <c r="L25" s="18">
        <v>80.593368812123998</v>
      </c>
      <c r="M25" s="10" t="s">
        <v>159</v>
      </c>
      <c r="N25" s="18">
        <v>213.996274117257</v>
      </c>
      <c r="O25" s="10" t="s">
        <v>159</v>
      </c>
      <c r="P25" s="18">
        <v>0</v>
      </c>
      <c r="Q25" s="10" t="s">
        <v>238</v>
      </c>
      <c r="R25" s="18">
        <v>194.70396835282099</v>
      </c>
      <c r="S25" s="10" t="s">
        <v>159</v>
      </c>
    </row>
    <row r="26" spans="1:19" x14ac:dyDescent="0.2">
      <c r="A26" s="12" t="s">
        <v>193</v>
      </c>
      <c r="B26" s="18">
        <v>119.13059876525099</v>
      </c>
      <c r="C26" s="10" t="s">
        <v>159</v>
      </c>
      <c r="D26" s="18">
        <v>253.31774642281499</v>
      </c>
      <c r="E26" s="10" t="s">
        <v>159</v>
      </c>
      <c r="F26" s="18">
        <v>144.100025677953</v>
      </c>
      <c r="G26" s="10" t="s">
        <v>159</v>
      </c>
      <c r="H26" s="18">
        <v>215.690170072998</v>
      </c>
      <c r="I26" s="10" t="s">
        <v>159</v>
      </c>
      <c r="J26" s="18">
        <v>237.03639114244501</v>
      </c>
      <c r="K26" s="10" t="s">
        <v>159</v>
      </c>
      <c r="L26" s="18">
        <v>80.783076919688398</v>
      </c>
      <c r="M26" s="10" t="s">
        <v>159</v>
      </c>
      <c r="N26" s="18">
        <v>227.41848403246499</v>
      </c>
      <c r="O26" s="10" t="s">
        <v>159</v>
      </c>
      <c r="P26" s="18">
        <v>0</v>
      </c>
      <c r="Q26" s="10" t="s">
        <v>238</v>
      </c>
      <c r="R26" s="18">
        <v>204.02971137690801</v>
      </c>
      <c r="S26" s="10" t="s">
        <v>159</v>
      </c>
    </row>
    <row r="27" spans="1:19" x14ac:dyDescent="0.2">
      <c r="A27" s="12" t="s">
        <v>195</v>
      </c>
      <c r="B27" s="18">
        <v>116.39166899412299</v>
      </c>
      <c r="C27" s="10" t="s">
        <v>159</v>
      </c>
      <c r="D27" s="18">
        <v>268.351465422101</v>
      </c>
      <c r="E27" s="10" t="s">
        <v>159</v>
      </c>
      <c r="F27" s="18">
        <v>170.16784786317299</v>
      </c>
      <c r="G27" s="10" t="s">
        <v>159</v>
      </c>
      <c r="H27" s="18">
        <v>220.45545656209899</v>
      </c>
      <c r="I27" s="10" t="s">
        <v>159</v>
      </c>
      <c r="J27" s="18">
        <v>229.377165227772</v>
      </c>
      <c r="K27" s="10" t="s">
        <v>159</v>
      </c>
      <c r="L27" s="18">
        <v>79.453219284004504</v>
      </c>
      <c r="M27" s="10" t="s">
        <v>159</v>
      </c>
      <c r="N27" s="18">
        <v>224.258827984471</v>
      </c>
      <c r="O27" s="10" t="s">
        <v>159</v>
      </c>
      <c r="P27" s="18">
        <v>0</v>
      </c>
      <c r="Q27" s="10" t="s">
        <v>238</v>
      </c>
      <c r="R27" s="18">
        <v>208.83554143112499</v>
      </c>
      <c r="S27" s="10" t="s">
        <v>159</v>
      </c>
    </row>
    <row r="28" spans="1:19" x14ac:dyDescent="0.2">
      <c r="A28" s="12" t="s">
        <v>196</v>
      </c>
      <c r="B28" s="18">
        <v>111.77008202563999</v>
      </c>
      <c r="C28" s="10" t="s">
        <v>159</v>
      </c>
      <c r="D28" s="18">
        <v>266.82382694234002</v>
      </c>
      <c r="E28" s="10" t="s">
        <v>159</v>
      </c>
      <c r="F28" s="18">
        <v>180.75279453771199</v>
      </c>
      <c r="G28" s="10" t="s">
        <v>159</v>
      </c>
      <c r="H28" s="18">
        <v>216.442102894047</v>
      </c>
      <c r="I28" s="10" t="s">
        <v>159</v>
      </c>
      <c r="J28" s="18">
        <v>208.403538064526</v>
      </c>
      <c r="K28" s="10" t="s">
        <v>159</v>
      </c>
      <c r="L28" s="18">
        <v>74.189503921003507</v>
      </c>
      <c r="M28" s="10" t="s">
        <v>159</v>
      </c>
      <c r="N28" s="18">
        <v>213.85501545701001</v>
      </c>
      <c r="O28" s="10" t="s">
        <v>159</v>
      </c>
      <c r="P28" s="18">
        <v>0</v>
      </c>
      <c r="Q28" s="10" t="s">
        <v>238</v>
      </c>
      <c r="R28" s="18">
        <v>203.44677195579601</v>
      </c>
      <c r="S28" s="10" t="s">
        <v>159</v>
      </c>
    </row>
    <row r="29" spans="1:19" x14ac:dyDescent="0.2">
      <c r="A29" s="12" t="s">
        <v>198</v>
      </c>
      <c r="B29" s="18">
        <v>103.137247977492</v>
      </c>
      <c r="C29" s="10" t="s">
        <v>159</v>
      </c>
      <c r="D29" s="18">
        <v>271.35130325818199</v>
      </c>
      <c r="E29" s="10" t="s">
        <v>159</v>
      </c>
      <c r="F29" s="18">
        <v>219.74331956354999</v>
      </c>
      <c r="G29" s="10" t="s">
        <v>159</v>
      </c>
      <c r="H29" s="18">
        <v>220.19586538854199</v>
      </c>
      <c r="I29" s="10" t="s">
        <v>159</v>
      </c>
      <c r="J29" s="18">
        <v>204.079189261723</v>
      </c>
      <c r="K29" s="10" t="s">
        <v>159</v>
      </c>
      <c r="L29" s="18">
        <v>68.151074317102797</v>
      </c>
      <c r="M29" s="10" t="s">
        <v>159</v>
      </c>
      <c r="N29" s="18">
        <v>215.25762025356201</v>
      </c>
      <c r="O29" s="10" t="s">
        <v>159</v>
      </c>
      <c r="P29" s="18">
        <v>0</v>
      </c>
      <c r="Q29" s="10" t="s">
        <v>238</v>
      </c>
      <c r="R29" s="18">
        <v>205.80464585768499</v>
      </c>
      <c r="S29" s="10" t="s">
        <v>159</v>
      </c>
    </row>
    <row r="30" spans="1:19" x14ac:dyDescent="0.2">
      <c r="A30" s="12" t="s">
        <v>199</v>
      </c>
      <c r="B30" s="18">
        <v>98.192123467621599</v>
      </c>
      <c r="C30" s="10" t="s">
        <v>159</v>
      </c>
      <c r="D30" s="18">
        <v>274.00544432561497</v>
      </c>
      <c r="E30" s="10" t="s">
        <v>159</v>
      </c>
      <c r="F30" s="18">
        <v>226.30550216658099</v>
      </c>
      <c r="G30" s="10" t="s">
        <v>159</v>
      </c>
      <c r="H30" s="18">
        <v>218.35722718343499</v>
      </c>
      <c r="I30" s="10" t="s">
        <v>159</v>
      </c>
      <c r="J30" s="18">
        <v>199.14748662481199</v>
      </c>
      <c r="K30" s="10" t="s">
        <v>159</v>
      </c>
      <c r="L30" s="18">
        <v>64.318328815721003</v>
      </c>
      <c r="M30" s="10" t="s">
        <v>259</v>
      </c>
      <c r="N30" s="18">
        <v>207.77891448086999</v>
      </c>
      <c r="O30" s="10" t="s">
        <v>159</v>
      </c>
      <c r="P30" s="18">
        <v>0</v>
      </c>
      <c r="Q30" s="10" t="s">
        <v>238</v>
      </c>
      <c r="R30" s="18">
        <v>203.80613946479099</v>
      </c>
      <c r="S30" s="10" t="s">
        <v>159</v>
      </c>
    </row>
    <row r="31" spans="1:19" x14ac:dyDescent="0.2">
      <c r="A31" s="12" t="s">
        <v>200</v>
      </c>
      <c r="B31" s="18">
        <v>71.442606063911597</v>
      </c>
      <c r="C31" s="10" t="s">
        <v>260</v>
      </c>
      <c r="D31" s="18">
        <v>226.122640470964</v>
      </c>
      <c r="E31" s="10" t="s">
        <v>159</v>
      </c>
      <c r="F31" s="18">
        <v>179.048528362057</v>
      </c>
      <c r="G31" s="10" t="s">
        <v>159</v>
      </c>
      <c r="H31" s="18">
        <v>161.46492389868499</v>
      </c>
      <c r="I31" s="10" t="s">
        <v>159</v>
      </c>
      <c r="J31" s="18">
        <v>144.10477086357901</v>
      </c>
      <c r="K31" s="10" t="s">
        <v>159</v>
      </c>
      <c r="L31" s="18">
        <v>51.2011952836232</v>
      </c>
      <c r="M31" s="10" t="s">
        <v>159</v>
      </c>
      <c r="N31" s="18">
        <v>147.66541375158999</v>
      </c>
      <c r="O31" s="10" t="s">
        <v>159</v>
      </c>
      <c r="P31" s="18">
        <v>0</v>
      </c>
      <c r="Q31" s="10" t="s">
        <v>238</v>
      </c>
      <c r="R31" s="18">
        <v>156.37515129016501</v>
      </c>
      <c r="S31" s="10" t="s">
        <v>159</v>
      </c>
    </row>
    <row r="32" spans="1:19" x14ac:dyDescent="0.2">
      <c r="A32" s="15" t="s">
        <v>201</v>
      </c>
      <c r="B32" s="19">
        <v>86.564105463256794</v>
      </c>
      <c r="C32" s="14" t="s">
        <v>159</v>
      </c>
      <c r="D32" s="19">
        <v>273.96901036509701</v>
      </c>
      <c r="E32" s="14" t="s">
        <v>159</v>
      </c>
      <c r="F32" s="19">
        <v>296.28797543682299</v>
      </c>
      <c r="G32" s="14" t="s">
        <v>159</v>
      </c>
      <c r="H32" s="19">
        <v>252.55466246171</v>
      </c>
      <c r="I32" s="14" t="s">
        <v>159</v>
      </c>
      <c r="J32" s="19">
        <v>204.640148561025</v>
      </c>
      <c r="K32" s="14" t="s">
        <v>159</v>
      </c>
      <c r="L32" s="19">
        <v>62.988677463441498</v>
      </c>
      <c r="M32" s="14" t="s">
        <v>159</v>
      </c>
      <c r="N32" s="19">
        <v>110.633364348455</v>
      </c>
      <c r="O32" s="14" t="s">
        <v>159</v>
      </c>
      <c r="P32" s="19">
        <v>0</v>
      </c>
      <c r="Q32" s="14" t="s">
        <v>238</v>
      </c>
      <c r="R32" s="19">
        <v>185.885757480482</v>
      </c>
      <c r="S32" s="14" t="s">
        <v>159</v>
      </c>
    </row>
    <row r="34" spans="1:2" x14ac:dyDescent="0.2">
      <c r="A34" s="16" t="s">
        <v>202</v>
      </c>
      <c r="B34" s="16" t="s">
        <v>227</v>
      </c>
    </row>
    <row r="36" spans="1:2" x14ac:dyDescent="0.2">
      <c r="B36" s="16" t="s">
        <v>261</v>
      </c>
    </row>
    <row r="37" spans="1:2" x14ac:dyDescent="0.2">
      <c r="B37" s="16" t="s">
        <v>262</v>
      </c>
    </row>
    <row r="38" spans="1:2" x14ac:dyDescent="0.2">
      <c r="B38" s="16" t="s">
        <v>263</v>
      </c>
    </row>
    <row r="39" spans="1:2" x14ac:dyDescent="0.2">
      <c r="B39" s="16" t="s">
        <v>264</v>
      </c>
    </row>
    <row r="40" spans="1:2" x14ac:dyDescent="0.2">
      <c r="B40" s="16" t="s">
        <v>265</v>
      </c>
    </row>
    <row r="41" spans="1:2" x14ac:dyDescent="0.2">
      <c r="B41" s="16" t="s">
        <v>266</v>
      </c>
    </row>
    <row r="42" spans="1:2" x14ac:dyDescent="0.2">
      <c r="B42" s="16" t="s">
        <v>267</v>
      </c>
    </row>
    <row r="43" spans="1:2" x14ac:dyDescent="0.2">
      <c r="B43" s="16" t="s">
        <v>268</v>
      </c>
    </row>
    <row r="44" spans="1:2" x14ac:dyDescent="0.2">
      <c r="B44" s="16" t="s">
        <v>269</v>
      </c>
    </row>
    <row r="45" spans="1:2" x14ac:dyDescent="0.2">
      <c r="B45" s="16" t="s">
        <v>270</v>
      </c>
    </row>
    <row r="46" spans="1:2" x14ac:dyDescent="0.2">
      <c r="B46" s="16" t="s">
        <v>271</v>
      </c>
    </row>
    <row r="47" spans="1:2" x14ac:dyDescent="0.2">
      <c r="B47" s="16" t="s">
        <v>272</v>
      </c>
    </row>
    <row r="48" spans="1:2" x14ac:dyDescent="0.2">
      <c r="B48" s="16" t="s">
        <v>273</v>
      </c>
    </row>
    <row r="49" spans="1:2" x14ac:dyDescent="0.2">
      <c r="B49" s="16" t="s">
        <v>274</v>
      </c>
    </row>
    <row r="51" spans="1:2" x14ac:dyDescent="0.2">
      <c r="B51" s="16" t="s">
        <v>208</v>
      </c>
    </row>
    <row r="52" spans="1:2" x14ac:dyDescent="0.2">
      <c r="B52" s="16" t="s">
        <v>241</v>
      </c>
    </row>
    <row r="53" spans="1:2" x14ac:dyDescent="0.2">
      <c r="B53" s="16" t="s">
        <v>209</v>
      </c>
    </row>
    <row r="56" spans="1:2" x14ac:dyDescent="0.2">
      <c r="A56" s="17" t="str">
        <f>HYPERLINK("#'GAMING_MACHINES 13'!A2", "&lt;&lt;&lt; Previous table")</f>
        <v>&lt;&lt;&lt; Previous table</v>
      </c>
    </row>
    <row r="57" spans="1:2" x14ac:dyDescent="0.2">
      <c r="A57" s="17" t="str">
        <f>HYPERLINK("#'GAMING_MACHINES 15'!A2", "&gt;&gt;&gt; Next table")</f>
        <v>&gt;&gt;&gt; Next table</v>
      </c>
    </row>
  </sheetData>
  <mergeCells count="12">
    <mergeCell ref="A2:S2"/>
    <mergeCell ref="A3:S3"/>
    <mergeCell ref="A6:S6"/>
    <mergeCell ref="B5:C5"/>
    <mergeCell ref="D5:E5"/>
    <mergeCell ref="F5:G5"/>
    <mergeCell ref="H5:I5"/>
    <mergeCell ref="J5:K5"/>
    <mergeCell ref="L5:M5"/>
    <mergeCell ref="N5:O5"/>
    <mergeCell ref="P5:Q5"/>
    <mergeCell ref="R5:S5"/>
  </mergeCells>
  <pageMargins left="0.7" right="0.7" top="0.75" bottom="0.75" header="0.3" footer="0.3"/>
  <pageSetup paperSize="9" orientation="portrait" horizontalDpi="300" verticalDpi="30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Q57"/>
  <sheetViews>
    <sheetView workbookViewId="0"/>
  </sheetViews>
  <sheetFormatPr defaultColWidth="11.42578125" defaultRowHeight="12.75" x14ac:dyDescent="0.2"/>
  <cols>
    <col min="1" max="2" width="12.7109375" customWidth="1"/>
    <col min="3" max="3" width="4.42578125" customWidth="1"/>
    <col min="4" max="4" width="12.7109375" customWidth="1"/>
    <col min="5" max="5" width="4.42578125" customWidth="1"/>
    <col min="6" max="6" width="12.7109375" customWidth="1"/>
    <col min="7" max="7" width="4.42578125" customWidth="1"/>
    <col min="8" max="8" width="12.7109375" customWidth="1"/>
    <col min="9" max="9" width="4.42578125" customWidth="1"/>
    <col min="10" max="10" width="12.7109375" customWidth="1"/>
    <col min="11" max="11" width="4.42578125" customWidth="1"/>
    <col min="12" max="12" width="12.7109375" customWidth="1"/>
    <col min="13" max="13" width="4.42578125" customWidth="1"/>
    <col min="14" max="14" width="12.7109375" customWidth="1"/>
    <col min="15" max="15" width="4.42578125" customWidth="1"/>
    <col min="16" max="16" width="12.7109375" customWidth="1"/>
    <col min="17" max="17" width="4.42578125" customWidth="1"/>
  </cols>
  <sheetData>
    <row r="1" spans="1:17" x14ac:dyDescent="0.2">
      <c r="A1" s="8" t="str">
        <f>HYPERLINK("#'INDEX'!B35", "Link to index")</f>
        <v>Link to index</v>
      </c>
    </row>
    <row r="2" spans="1:17" ht="15.75" customHeight="1" x14ac:dyDescent="0.2">
      <c r="A2" s="25" t="s">
        <v>278</v>
      </c>
      <c r="B2" s="24"/>
      <c r="C2" s="24"/>
      <c r="D2" s="24"/>
      <c r="E2" s="24"/>
      <c r="F2" s="24"/>
      <c r="G2" s="24"/>
      <c r="H2" s="24"/>
      <c r="I2" s="24"/>
      <c r="J2" s="24"/>
      <c r="K2" s="24"/>
      <c r="L2" s="24"/>
      <c r="M2" s="24"/>
      <c r="N2" s="24"/>
      <c r="O2" s="24"/>
      <c r="P2" s="24"/>
      <c r="Q2" s="24"/>
    </row>
    <row r="3" spans="1:17" ht="15.75" customHeight="1" x14ac:dyDescent="0.2">
      <c r="A3" s="25" t="s">
        <v>53</v>
      </c>
      <c r="B3" s="24"/>
      <c r="C3" s="24"/>
      <c r="D3" s="24"/>
      <c r="E3" s="24"/>
      <c r="F3" s="24"/>
      <c r="G3" s="24"/>
      <c r="H3" s="24"/>
      <c r="I3" s="24"/>
      <c r="J3" s="24"/>
      <c r="K3" s="24"/>
      <c r="L3" s="24"/>
      <c r="M3" s="24"/>
      <c r="N3" s="24"/>
      <c r="O3" s="24"/>
      <c r="P3" s="24"/>
      <c r="Q3" s="24"/>
    </row>
    <row r="4" spans="1:17" ht="15.75" customHeight="1" x14ac:dyDescent="0.2"/>
    <row r="5" spans="1:17" ht="55.5" customHeight="1" x14ac:dyDescent="0.2">
      <c r="A5" s="11" t="s">
        <v>159</v>
      </c>
      <c r="B5" s="27" t="s">
        <v>160</v>
      </c>
      <c r="C5" s="27" t="s">
        <v>159</v>
      </c>
      <c r="D5" s="27" t="s">
        <v>161</v>
      </c>
      <c r="E5" s="27" t="s">
        <v>159</v>
      </c>
      <c r="F5" s="27" t="s">
        <v>162</v>
      </c>
      <c r="G5" s="27" t="s">
        <v>159</v>
      </c>
      <c r="H5" s="27" t="s">
        <v>163</v>
      </c>
      <c r="I5" s="27" t="s">
        <v>159</v>
      </c>
      <c r="J5" s="27" t="s">
        <v>164</v>
      </c>
      <c r="K5" s="27" t="s">
        <v>159</v>
      </c>
      <c r="L5" s="27" t="s">
        <v>165</v>
      </c>
      <c r="M5" s="27" t="s">
        <v>159</v>
      </c>
      <c r="N5" s="27" t="s">
        <v>166</v>
      </c>
      <c r="O5" s="27" t="s">
        <v>159</v>
      </c>
      <c r="P5" s="27" t="s">
        <v>167</v>
      </c>
      <c r="Q5" s="27" t="s">
        <v>159</v>
      </c>
    </row>
    <row r="6" spans="1:17" x14ac:dyDescent="0.2">
      <c r="A6" s="26" t="s">
        <v>222</v>
      </c>
      <c r="B6" s="26"/>
      <c r="C6" s="26"/>
      <c r="D6" s="26"/>
      <c r="E6" s="26"/>
      <c r="F6" s="26"/>
      <c r="G6" s="26"/>
      <c r="H6" s="26"/>
      <c r="I6" s="26"/>
      <c r="J6" s="26"/>
      <c r="K6" s="26"/>
      <c r="L6" s="26"/>
      <c r="M6" s="26"/>
      <c r="N6" s="26"/>
      <c r="O6" s="26"/>
      <c r="P6" s="26"/>
      <c r="Q6" s="26"/>
    </row>
    <row r="7" spans="1:17" x14ac:dyDescent="0.2">
      <c r="A7" s="12" t="s">
        <v>170</v>
      </c>
      <c r="B7" s="18">
        <v>63.370404999754001</v>
      </c>
      <c r="C7" s="10" t="s">
        <v>159</v>
      </c>
      <c r="D7" s="18">
        <v>0</v>
      </c>
      <c r="E7" s="10" t="s">
        <v>178</v>
      </c>
      <c r="F7" s="18">
        <v>7.9336066788519499</v>
      </c>
      <c r="G7" s="10" t="s">
        <v>159</v>
      </c>
      <c r="H7" s="18">
        <v>0</v>
      </c>
      <c r="I7" s="10" t="s">
        <v>178</v>
      </c>
      <c r="J7" s="18">
        <v>73.226351351351397</v>
      </c>
      <c r="K7" s="10" t="s">
        <v>159</v>
      </c>
      <c r="L7" s="18">
        <v>0</v>
      </c>
      <c r="M7" s="10" t="s">
        <v>159</v>
      </c>
      <c r="N7" s="18">
        <v>0</v>
      </c>
      <c r="O7" s="10" t="s">
        <v>178</v>
      </c>
      <c r="P7" s="18">
        <v>0</v>
      </c>
      <c r="Q7" s="10" t="s">
        <v>238</v>
      </c>
    </row>
    <row r="8" spans="1:17" x14ac:dyDescent="0.2">
      <c r="A8" s="12" t="s">
        <v>171</v>
      </c>
      <c r="B8" s="18">
        <v>76.350633311313402</v>
      </c>
      <c r="C8" s="10" t="s">
        <v>159</v>
      </c>
      <c r="D8" s="18">
        <v>0</v>
      </c>
      <c r="E8" s="10" t="s">
        <v>178</v>
      </c>
      <c r="F8" s="18">
        <v>29.9770244669273</v>
      </c>
      <c r="G8" s="10" t="s">
        <v>159</v>
      </c>
      <c r="H8" s="18">
        <v>0</v>
      </c>
      <c r="I8" s="10" t="s">
        <v>178</v>
      </c>
      <c r="J8" s="18">
        <v>76.398182334563998</v>
      </c>
      <c r="K8" s="10" t="s">
        <v>159</v>
      </c>
      <c r="L8" s="18">
        <v>2.69735970814732</v>
      </c>
      <c r="M8" s="10" t="s">
        <v>159</v>
      </c>
      <c r="N8" s="18">
        <v>0</v>
      </c>
      <c r="O8" s="10" t="s">
        <v>178</v>
      </c>
      <c r="P8" s="18">
        <v>0</v>
      </c>
      <c r="Q8" s="10" t="s">
        <v>238</v>
      </c>
    </row>
    <row r="9" spans="1:17" x14ac:dyDescent="0.2">
      <c r="A9" s="12" t="s">
        <v>172</v>
      </c>
      <c r="B9" s="18">
        <v>73.351905852947297</v>
      </c>
      <c r="C9" s="10" t="s">
        <v>159</v>
      </c>
      <c r="D9" s="18">
        <v>0</v>
      </c>
      <c r="E9" s="10" t="s">
        <v>178</v>
      </c>
      <c r="F9" s="18">
        <v>35.865874363327698</v>
      </c>
      <c r="G9" s="10" t="s">
        <v>159</v>
      </c>
      <c r="H9" s="18">
        <v>37.733812711610199</v>
      </c>
      <c r="I9" s="10" t="s">
        <v>159</v>
      </c>
      <c r="J9" s="18">
        <v>78.219046042703198</v>
      </c>
      <c r="K9" s="10" t="s">
        <v>159</v>
      </c>
      <c r="L9" s="18">
        <v>12.4145943348678</v>
      </c>
      <c r="M9" s="10" t="s">
        <v>159</v>
      </c>
      <c r="N9" s="18">
        <v>0</v>
      </c>
      <c r="O9" s="10" t="s">
        <v>178</v>
      </c>
      <c r="P9" s="18">
        <v>0</v>
      </c>
      <c r="Q9" s="10" t="s">
        <v>238</v>
      </c>
    </row>
    <row r="10" spans="1:17" x14ac:dyDescent="0.2">
      <c r="A10" s="12" t="s">
        <v>173</v>
      </c>
      <c r="B10" s="18">
        <v>78.421919666650496</v>
      </c>
      <c r="C10" s="10" t="s">
        <v>159</v>
      </c>
      <c r="D10" s="18">
        <v>58.911532392032299</v>
      </c>
      <c r="E10" s="10" t="s">
        <v>179</v>
      </c>
      <c r="F10" s="18">
        <v>36.5568680175422</v>
      </c>
      <c r="G10" s="10" t="s">
        <v>159</v>
      </c>
      <c r="H10" s="18">
        <v>41.661778463231997</v>
      </c>
      <c r="I10" s="10" t="s">
        <v>159</v>
      </c>
      <c r="J10" s="18">
        <v>81.088185044026801</v>
      </c>
      <c r="K10" s="10" t="s">
        <v>159</v>
      </c>
      <c r="L10" s="18">
        <v>18.983272896935102</v>
      </c>
      <c r="M10" s="10" t="s">
        <v>159</v>
      </c>
      <c r="N10" s="18">
        <v>0</v>
      </c>
      <c r="O10" s="10" t="s">
        <v>178</v>
      </c>
      <c r="P10" s="18">
        <v>0</v>
      </c>
      <c r="Q10" s="10" t="s">
        <v>238</v>
      </c>
    </row>
    <row r="11" spans="1:17" x14ac:dyDescent="0.2">
      <c r="A11" s="12" t="s">
        <v>174</v>
      </c>
      <c r="B11" s="18">
        <v>77.768601866380394</v>
      </c>
      <c r="C11" s="10" t="s">
        <v>159</v>
      </c>
      <c r="D11" s="18">
        <v>60.906683415133202</v>
      </c>
      <c r="E11" s="10" t="s">
        <v>159</v>
      </c>
      <c r="F11" s="18">
        <v>33.449823919997897</v>
      </c>
      <c r="G11" s="10" t="s">
        <v>159</v>
      </c>
      <c r="H11" s="18">
        <v>47.631787405811203</v>
      </c>
      <c r="I11" s="10" t="s">
        <v>159</v>
      </c>
      <c r="J11" s="18">
        <v>82.818952571643095</v>
      </c>
      <c r="K11" s="10" t="s">
        <v>159</v>
      </c>
      <c r="L11" s="18">
        <v>26.9411318611699</v>
      </c>
      <c r="M11" s="10" t="s">
        <v>159</v>
      </c>
      <c r="N11" s="18">
        <v>0</v>
      </c>
      <c r="O11" s="10" t="s">
        <v>178</v>
      </c>
      <c r="P11" s="18">
        <v>0</v>
      </c>
      <c r="Q11" s="10" t="s">
        <v>238</v>
      </c>
    </row>
    <row r="12" spans="1:17" x14ac:dyDescent="0.2">
      <c r="A12" s="12" t="s">
        <v>175</v>
      </c>
      <c r="B12" s="18">
        <v>77.086104204013196</v>
      </c>
      <c r="C12" s="10" t="s">
        <v>159</v>
      </c>
      <c r="D12" s="18">
        <v>59.521300474511897</v>
      </c>
      <c r="E12" s="10" t="s">
        <v>159</v>
      </c>
      <c r="F12" s="18">
        <v>32.887717928701498</v>
      </c>
      <c r="G12" s="10" t="s">
        <v>159</v>
      </c>
      <c r="H12" s="18">
        <v>53.624488661725898</v>
      </c>
      <c r="I12" s="10" t="s">
        <v>159</v>
      </c>
      <c r="J12" s="18">
        <v>86.419337371053103</v>
      </c>
      <c r="K12" s="10" t="s">
        <v>159</v>
      </c>
      <c r="L12" s="18">
        <v>39.160276763315601</v>
      </c>
      <c r="M12" s="10" t="s">
        <v>159</v>
      </c>
      <c r="N12" s="18">
        <v>0</v>
      </c>
      <c r="O12" s="10" t="s">
        <v>178</v>
      </c>
      <c r="P12" s="18">
        <v>0</v>
      </c>
      <c r="Q12" s="10" t="s">
        <v>238</v>
      </c>
    </row>
    <row r="13" spans="1:17" x14ac:dyDescent="0.2">
      <c r="A13" s="12" t="s">
        <v>176</v>
      </c>
      <c r="B13" s="18">
        <v>81.900061690314601</v>
      </c>
      <c r="C13" s="10" t="s">
        <v>159</v>
      </c>
      <c r="D13" s="18">
        <v>60.249840058058503</v>
      </c>
      <c r="E13" s="10" t="s">
        <v>159</v>
      </c>
      <c r="F13" s="18">
        <v>40.475277018195001</v>
      </c>
      <c r="G13" s="10" t="s">
        <v>159</v>
      </c>
      <c r="H13" s="18">
        <v>57.199061542662903</v>
      </c>
      <c r="I13" s="10" t="s">
        <v>186</v>
      </c>
      <c r="J13" s="18">
        <v>92.901709606672696</v>
      </c>
      <c r="K13" s="10" t="s">
        <v>159</v>
      </c>
      <c r="L13" s="18">
        <v>36.436644427698198</v>
      </c>
      <c r="M13" s="10" t="s">
        <v>159</v>
      </c>
      <c r="N13" s="18">
        <v>0</v>
      </c>
      <c r="O13" s="10" t="s">
        <v>178</v>
      </c>
      <c r="P13" s="18">
        <v>0</v>
      </c>
      <c r="Q13" s="10" t="s">
        <v>238</v>
      </c>
    </row>
    <row r="14" spans="1:17" x14ac:dyDescent="0.2">
      <c r="A14" s="12" t="s">
        <v>177</v>
      </c>
      <c r="B14" s="18">
        <v>57.8218975671682</v>
      </c>
      <c r="C14" s="10" t="s">
        <v>159</v>
      </c>
      <c r="D14" s="18">
        <v>60.1980829712288</v>
      </c>
      <c r="E14" s="10" t="s">
        <v>159</v>
      </c>
      <c r="F14" s="18">
        <v>41.046407353435697</v>
      </c>
      <c r="G14" s="10" t="s">
        <v>159</v>
      </c>
      <c r="H14" s="18">
        <v>59.412775614008197</v>
      </c>
      <c r="I14" s="10" t="s">
        <v>159</v>
      </c>
      <c r="J14" s="18">
        <v>90.859420434803496</v>
      </c>
      <c r="K14" s="10" t="s">
        <v>159</v>
      </c>
      <c r="L14" s="18">
        <v>38.376252803725002</v>
      </c>
      <c r="M14" s="10" t="s">
        <v>159</v>
      </c>
      <c r="N14" s="18">
        <v>0</v>
      </c>
      <c r="O14" s="10" t="s">
        <v>178</v>
      </c>
      <c r="P14" s="18">
        <v>0</v>
      </c>
      <c r="Q14" s="10" t="s">
        <v>238</v>
      </c>
    </row>
    <row r="15" spans="1:17" x14ac:dyDescent="0.2">
      <c r="A15" s="12" t="s">
        <v>181</v>
      </c>
      <c r="B15" s="18">
        <v>58.684828223913499</v>
      </c>
      <c r="C15" s="10" t="s">
        <v>159</v>
      </c>
      <c r="D15" s="18">
        <v>61.127051549539097</v>
      </c>
      <c r="E15" s="10" t="s">
        <v>159</v>
      </c>
      <c r="F15" s="18">
        <v>40.889178617992201</v>
      </c>
      <c r="G15" s="10" t="s">
        <v>159</v>
      </c>
      <c r="H15" s="18">
        <v>63.082234804569303</v>
      </c>
      <c r="I15" s="10" t="s">
        <v>159</v>
      </c>
      <c r="J15" s="18">
        <v>92.040020646602201</v>
      </c>
      <c r="K15" s="10" t="s">
        <v>159</v>
      </c>
      <c r="L15" s="18">
        <v>40.7184532063525</v>
      </c>
      <c r="M15" s="10" t="s">
        <v>159</v>
      </c>
      <c r="N15" s="18">
        <v>0</v>
      </c>
      <c r="O15" s="10" t="s">
        <v>178</v>
      </c>
      <c r="P15" s="18">
        <v>0</v>
      </c>
      <c r="Q15" s="10" t="s">
        <v>238</v>
      </c>
    </row>
    <row r="16" spans="1:17" x14ac:dyDescent="0.2">
      <c r="A16" s="12" t="s">
        <v>182</v>
      </c>
      <c r="B16" s="18">
        <v>56.0632563452683</v>
      </c>
      <c r="C16" s="10" t="s">
        <v>159</v>
      </c>
      <c r="D16" s="18">
        <v>63.021828949180502</v>
      </c>
      <c r="E16" s="10" t="s">
        <v>159</v>
      </c>
      <c r="F16" s="18">
        <v>38.759434790240498</v>
      </c>
      <c r="G16" s="10" t="s">
        <v>159</v>
      </c>
      <c r="H16" s="18">
        <v>64.973330797143106</v>
      </c>
      <c r="I16" s="10" t="s">
        <v>159</v>
      </c>
      <c r="J16" s="18">
        <v>91.938026350902703</v>
      </c>
      <c r="K16" s="10" t="s">
        <v>159</v>
      </c>
      <c r="L16" s="18">
        <v>40.035569105691103</v>
      </c>
      <c r="M16" s="10" t="s">
        <v>159</v>
      </c>
      <c r="N16" s="18">
        <v>0</v>
      </c>
      <c r="O16" s="10" t="s">
        <v>178</v>
      </c>
      <c r="P16" s="18">
        <v>0</v>
      </c>
      <c r="Q16" s="10" t="s">
        <v>238</v>
      </c>
    </row>
    <row r="17" spans="1:17" x14ac:dyDescent="0.2">
      <c r="A17" s="12" t="s">
        <v>183</v>
      </c>
      <c r="B17" s="18">
        <v>59.258770026229897</v>
      </c>
      <c r="C17" s="10" t="s">
        <v>159</v>
      </c>
      <c r="D17" s="18">
        <v>65.627189121948604</v>
      </c>
      <c r="E17" s="10" t="s">
        <v>159</v>
      </c>
      <c r="F17" s="18">
        <v>36.908997811379898</v>
      </c>
      <c r="G17" s="10" t="s">
        <v>159</v>
      </c>
      <c r="H17" s="18">
        <v>65.790599849529599</v>
      </c>
      <c r="I17" s="10" t="s">
        <v>159</v>
      </c>
      <c r="J17" s="18">
        <v>91.331278986522193</v>
      </c>
      <c r="K17" s="10" t="s">
        <v>159</v>
      </c>
      <c r="L17" s="18">
        <v>37.186856953202799</v>
      </c>
      <c r="M17" s="10" t="s">
        <v>159</v>
      </c>
      <c r="N17" s="18">
        <v>60.7230820238955</v>
      </c>
      <c r="O17" s="10" t="s">
        <v>225</v>
      </c>
      <c r="P17" s="18">
        <v>0</v>
      </c>
      <c r="Q17" s="10" t="s">
        <v>238</v>
      </c>
    </row>
    <row r="18" spans="1:17" x14ac:dyDescent="0.2">
      <c r="A18" s="12" t="s">
        <v>184</v>
      </c>
      <c r="B18" s="18">
        <v>57.840375586854499</v>
      </c>
      <c r="C18" s="10" t="s">
        <v>159</v>
      </c>
      <c r="D18" s="18">
        <v>67.488943317886907</v>
      </c>
      <c r="E18" s="10" t="s">
        <v>159</v>
      </c>
      <c r="F18" s="18">
        <v>36.784151408395097</v>
      </c>
      <c r="G18" s="10" t="s">
        <v>159</v>
      </c>
      <c r="H18" s="18">
        <v>63.2577481496389</v>
      </c>
      <c r="I18" s="10" t="s">
        <v>197</v>
      </c>
      <c r="J18" s="18">
        <v>91.333119925501293</v>
      </c>
      <c r="K18" s="10" t="s">
        <v>159</v>
      </c>
      <c r="L18" s="18">
        <v>35.136325811346602</v>
      </c>
      <c r="M18" s="10" t="s">
        <v>159</v>
      </c>
      <c r="N18" s="18">
        <v>60.257956163943298</v>
      </c>
      <c r="O18" s="10" t="s">
        <v>226</v>
      </c>
      <c r="P18" s="18">
        <v>0</v>
      </c>
      <c r="Q18" s="10" t="s">
        <v>238</v>
      </c>
    </row>
    <row r="19" spans="1:17" x14ac:dyDescent="0.2">
      <c r="A19" s="12" t="s">
        <v>185</v>
      </c>
      <c r="B19" s="18">
        <v>58.318756727664201</v>
      </c>
      <c r="C19" s="10" t="s">
        <v>159</v>
      </c>
      <c r="D19" s="18">
        <v>64.283133817178907</v>
      </c>
      <c r="E19" s="10" t="s">
        <v>159</v>
      </c>
      <c r="F19" s="18">
        <v>37.417761730782203</v>
      </c>
      <c r="G19" s="10" t="s">
        <v>159</v>
      </c>
      <c r="H19" s="18">
        <v>64.290738745864701</v>
      </c>
      <c r="I19" s="10" t="s">
        <v>159</v>
      </c>
      <c r="J19" s="18">
        <v>91.513284821866193</v>
      </c>
      <c r="K19" s="10" t="s">
        <v>159</v>
      </c>
      <c r="L19" s="18">
        <v>34.809606005491098</v>
      </c>
      <c r="M19" s="10" t="s">
        <v>159</v>
      </c>
      <c r="N19" s="18">
        <v>59.916921989587003</v>
      </c>
      <c r="O19" s="10" t="s">
        <v>252</v>
      </c>
      <c r="P19" s="18">
        <v>0</v>
      </c>
      <c r="Q19" s="10" t="s">
        <v>238</v>
      </c>
    </row>
    <row r="20" spans="1:17" x14ac:dyDescent="0.2">
      <c r="A20" s="12" t="s">
        <v>187</v>
      </c>
      <c r="B20" s="18">
        <v>60.785990415619999</v>
      </c>
      <c r="C20" s="10" t="s">
        <v>159</v>
      </c>
      <c r="D20" s="18">
        <v>63.5518167491621</v>
      </c>
      <c r="E20" s="10" t="s">
        <v>159</v>
      </c>
      <c r="F20" s="18">
        <v>35.4363631294271</v>
      </c>
      <c r="G20" s="10" t="s">
        <v>159</v>
      </c>
      <c r="H20" s="18">
        <v>63.337480632477899</v>
      </c>
      <c r="I20" s="10" t="s">
        <v>159</v>
      </c>
      <c r="J20" s="18">
        <v>90.943771357564501</v>
      </c>
      <c r="K20" s="10" t="s">
        <v>159</v>
      </c>
      <c r="L20" s="18">
        <v>35.439652290203902</v>
      </c>
      <c r="M20" s="10" t="s">
        <v>159</v>
      </c>
      <c r="N20" s="18">
        <v>59.322406449290099</v>
      </c>
      <c r="O20" s="10" t="s">
        <v>253</v>
      </c>
      <c r="P20" s="18">
        <v>0</v>
      </c>
      <c r="Q20" s="10" t="s">
        <v>238</v>
      </c>
    </row>
    <row r="21" spans="1:17" x14ac:dyDescent="0.2">
      <c r="A21" s="12" t="s">
        <v>188</v>
      </c>
      <c r="B21" s="18">
        <v>56.096469418199902</v>
      </c>
      <c r="C21" s="10" t="s">
        <v>159</v>
      </c>
      <c r="D21" s="18">
        <v>75.293539153188306</v>
      </c>
      <c r="E21" s="10" t="s">
        <v>159</v>
      </c>
      <c r="F21" s="18">
        <v>31.4216671386265</v>
      </c>
      <c r="G21" s="10" t="s">
        <v>159</v>
      </c>
      <c r="H21" s="18">
        <v>60.083624163924597</v>
      </c>
      <c r="I21" s="10" t="s">
        <v>159</v>
      </c>
      <c r="J21" s="18">
        <v>90.791996839336093</v>
      </c>
      <c r="K21" s="10" t="s">
        <v>159</v>
      </c>
      <c r="L21" s="18">
        <v>34.173063191717198</v>
      </c>
      <c r="M21" s="10" t="s">
        <v>159</v>
      </c>
      <c r="N21" s="18">
        <v>57.801567935081302</v>
      </c>
      <c r="O21" s="10" t="s">
        <v>254</v>
      </c>
      <c r="P21" s="18">
        <v>0</v>
      </c>
      <c r="Q21" s="10" t="s">
        <v>238</v>
      </c>
    </row>
    <row r="22" spans="1:17" x14ac:dyDescent="0.2">
      <c r="A22" s="12" t="s">
        <v>189</v>
      </c>
      <c r="B22" s="18">
        <v>66.313479858975299</v>
      </c>
      <c r="C22" s="10" t="s">
        <v>159</v>
      </c>
      <c r="D22" s="18">
        <v>65.805853074848997</v>
      </c>
      <c r="E22" s="10" t="s">
        <v>159</v>
      </c>
      <c r="F22" s="18">
        <v>33.400593869320197</v>
      </c>
      <c r="G22" s="10" t="s">
        <v>159</v>
      </c>
      <c r="H22" s="18">
        <v>62.359068103278503</v>
      </c>
      <c r="I22" s="10" t="s">
        <v>159</v>
      </c>
      <c r="J22" s="18">
        <v>92.587653286085299</v>
      </c>
      <c r="K22" s="10" t="s">
        <v>159</v>
      </c>
      <c r="L22" s="18">
        <v>36.298286464863601</v>
      </c>
      <c r="M22" s="10" t="s">
        <v>159</v>
      </c>
      <c r="N22" s="18">
        <v>58.209731258164197</v>
      </c>
      <c r="O22" s="10" t="s">
        <v>255</v>
      </c>
      <c r="P22" s="18">
        <v>0</v>
      </c>
      <c r="Q22" s="10" t="s">
        <v>238</v>
      </c>
    </row>
    <row r="23" spans="1:17" x14ac:dyDescent="0.2">
      <c r="A23" s="12" t="s">
        <v>190</v>
      </c>
      <c r="B23" s="18">
        <v>67.256637168141594</v>
      </c>
      <c r="C23" s="10" t="s">
        <v>256</v>
      </c>
      <c r="D23" s="18">
        <v>64.344707738976098</v>
      </c>
      <c r="E23" s="10" t="s">
        <v>159</v>
      </c>
      <c r="F23" s="18">
        <v>31.757781233989899</v>
      </c>
      <c r="G23" s="10" t="s">
        <v>159</v>
      </c>
      <c r="H23" s="18">
        <v>61.816435733659802</v>
      </c>
      <c r="I23" s="10" t="s">
        <v>159</v>
      </c>
      <c r="J23" s="18">
        <v>92.202211369952906</v>
      </c>
      <c r="K23" s="10" t="s">
        <v>159</v>
      </c>
      <c r="L23" s="18">
        <v>34.370557951192701</v>
      </c>
      <c r="M23" s="10" t="s">
        <v>159</v>
      </c>
      <c r="N23" s="18">
        <v>55.921496334164701</v>
      </c>
      <c r="O23" s="10" t="s">
        <v>257</v>
      </c>
      <c r="P23" s="18">
        <v>0</v>
      </c>
      <c r="Q23" s="10" t="s">
        <v>238</v>
      </c>
    </row>
    <row r="24" spans="1:17" x14ac:dyDescent="0.2">
      <c r="A24" s="12" t="s">
        <v>191</v>
      </c>
      <c r="B24" s="18">
        <v>61.439715437848903</v>
      </c>
      <c r="C24" s="10" t="s">
        <v>159</v>
      </c>
      <c r="D24" s="18">
        <v>63.497098341925103</v>
      </c>
      <c r="E24" s="10" t="s">
        <v>159</v>
      </c>
      <c r="F24" s="18">
        <v>30.919858254184099</v>
      </c>
      <c r="G24" s="10" t="s">
        <v>159</v>
      </c>
      <c r="H24" s="18">
        <v>61.407779195762402</v>
      </c>
      <c r="I24" s="10" t="s">
        <v>159</v>
      </c>
      <c r="J24" s="18">
        <v>92.802129144285203</v>
      </c>
      <c r="K24" s="10" t="s">
        <v>159</v>
      </c>
      <c r="L24" s="18">
        <v>35.116699878270701</v>
      </c>
      <c r="M24" s="10" t="s">
        <v>159</v>
      </c>
      <c r="N24" s="18">
        <v>55.514058636083199</v>
      </c>
      <c r="O24" s="10" t="s">
        <v>258</v>
      </c>
      <c r="P24" s="18">
        <v>0</v>
      </c>
      <c r="Q24" s="10" t="s">
        <v>238</v>
      </c>
    </row>
    <row r="25" spans="1:17" x14ac:dyDescent="0.2">
      <c r="A25" s="12" t="s">
        <v>192</v>
      </c>
      <c r="B25" s="18">
        <v>61.315530620423303</v>
      </c>
      <c r="C25" s="10" t="s">
        <v>159</v>
      </c>
      <c r="D25" s="18">
        <v>65.402591265165796</v>
      </c>
      <c r="E25" s="10" t="s">
        <v>159</v>
      </c>
      <c r="F25" s="18">
        <v>32.979877834998199</v>
      </c>
      <c r="G25" s="10" t="s">
        <v>159</v>
      </c>
      <c r="H25" s="18">
        <v>63.302075965844999</v>
      </c>
      <c r="I25" s="10" t="s">
        <v>159</v>
      </c>
      <c r="J25" s="18">
        <v>75.502420419539405</v>
      </c>
      <c r="K25" s="10" t="s">
        <v>159</v>
      </c>
      <c r="L25" s="18">
        <v>34.863832110147399</v>
      </c>
      <c r="M25" s="10" t="s">
        <v>159</v>
      </c>
      <c r="N25" s="18">
        <v>57.574418712521997</v>
      </c>
      <c r="O25" s="10" t="s">
        <v>159</v>
      </c>
      <c r="P25" s="18">
        <v>0</v>
      </c>
      <c r="Q25" s="10" t="s">
        <v>238</v>
      </c>
    </row>
    <row r="26" spans="1:17" x14ac:dyDescent="0.2">
      <c r="A26" s="12" t="s">
        <v>193</v>
      </c>
      <c r="B26" s="18">
        <v>66.467763646957195</v>
      </c>
      <c r="C26" s="10" t="s">
        <v>159</v>
      </c>
      <c r="D26" s="18">
        <v>65.166995954464198</v>
      </c>
      <c r="E26" s="10" t="s">
        <v>159</v>
      </c>
      <c r="F26" s="18">
        <v>34.712654704859403</v>
      </c>
      <c r="G26" s="10" t="s">
        <v>159</v>
      </c>
      <c r="H26" s="18">
        <v>65.668469736554698</v>
      </c>
      <c r="I26" s="10" t="s">
        <v>159</v>
      </c>
      <c r="J26" s="18">
        <v>75.232734641873094</v>
      </c>
      <c r="K26" s="10" t="s">
        <v>159</v>
      </c>
      <c r="L26" s="18">
        <v>35.3248067247441</v>
      </c>
      <c r="M26" s="10" t="s">
        <v>159</v>
      </c>
      <c r="N26" s="18">
        <v>59.565347842501602</v>
      </c>
      <c r="O26" s="10" t="s">
        <v>159</v>
      </c>
      <c r="P26" s="18">
        <v>0</v>
      </c>
      <c r="Q26" s="10" t="s">
        <v>238</v>
      </c>
    </row>
    <row r="27" spans="1:17" x14ac:dyDescent="0.2">
      <c r="A27" s="12" t="s">
        <v>195</v>
      </c>
      <c r="B27" s="18">
        <v>66.619400451359098</v>
      </c>
      <c r="C27" s="10" t="s">
        <v>159</v>
      </c>
      <c r="D27" s="18">
        <v>66.516859511219707</v>
      </c>
      <c r="E27" s="10" t="s">
        <v>159</v>
      </c>
      <c r="F27" s="18">
        <v>34.119076410296799</v>
      </c>
      <c r="G27" s="10" t="s">
        <v>159</v>
      </c>
      <c r="H27" s="18">
        <v>65.611044335986406</v>
      </c>
      <c r="I27" s="10" t="s">
        <v>159</v>
      </c>
      <c r="J27" s="18">
        <v>74.530796601935407</v>
      </c>
      <c r="K27" s="10" t="s">
        <v>159</v>
      </c>
      <c r="L27" s="18">
        <v>34.745962894235497</v>
      </c>
      <c r="M27" s="10" t="s">
        <v>159</v>
      </c>
      <c r="N27" s="18">
        <v>58.547096769587597</v>
      </c>
      <c r="O27" s="10" t="s">
        <v>159</v>
      </c>
      <c r="P27" s="18">
        <v>0</v>
      </c>
      <c r="Q27" s="10" t="s">
        <v>238</v>
      </c>
    </row>
    <row r="28" spans="1:17" x14ac:dyDescent="0.2">
      <c r="A28" s="12" t="s">
        <v>196</v>
      </c>
      <c r="B28" s="18">
        <v>67.247898314629296</v>
      </c>
      <c r="C28" s="10" t="s">
        <v>159</v>
      </c>
      <c r="D28" s="18">
        <v>67.933332090235993</v>
      </c>
      <c r="E28" s="10" t="s">
        <v>159</v>
      </c>
      <c r="F28" s="18">
        <v>37.7849970067439</v>
      </c>
      <c r="G28" s="10" t="s">
        <v>159</v>
      </c>
      <c r="H28" s="18">
        <v>66.766768666342401</v>
      </c>
      <c r="I28" s="10" t="s">
        <v>159</v>
      </c>
      <c r="J28" s="18">
        <v>74.029861592469203</v>
      </c>
      <c r="K28" s="10" t="s">
        <v>159</v>
      </c>
      <c r="L28" s="18">
        <v>35.931813491324398</v>
      </c>
      <c r="M28" s="10" t="s">
        <v>159</v>
      </c>
      <c r="N28" s="18">
        <v>59.7187709890229</v>
      </c>
      <c r="O28" s="10" t="s">
        <v>159</v>
      </c>
      <c r="P28" s="18">
        <v>0</v>
      </c>
      <c r="Q28" s="10" t="s">
        <v>238</v>
      </c>
    </row>
    <row r="29" spans="1:17" x14ac:dyDescent="0.2">
      <c r="A29" s="12" t="s">
        <v>198</v>
      </c>
      <c r="B29" s="18">
        <v>66.451916390559205</v>
      </c>
      <c r="C29" s="10" t="s">
        <v>159</v>
      </c>
      <c r="D29" s="18">
        <v>68.448600970364694</v>
      </c>
      <c r="E29" s="10" t="s">
        <v>159</v>
      </c>
      <c r="F29" s="18">
        <v>41.255472286117097</v>
      </c>
      <c r="G29" s="10" t="s">
        <v>159</v>
      </c>
      <c r="H29" s="18">
        <v>67.529903399303393</v>
      </c>
      <c r="I29" s="10" t="s">
        <v>159</v>
      </c>
      <c r="J29" s="18">
        <v>68.033032803974507</v>
      </c>
      <c r="K29" s="10" t="s">
        <v>159</v>
      </c>
      <c r="L29" s="18">
        <v>35.634368201418802</v>
      </c>
      <c r="M29" s="10" t="s">
        <v>159</v>
      </c>
      <c r="N29" s="18">
        <v>60.041046164382401</v>
      </c>
      <c r="O29" s="10" t="s">
        <v>159</v>
      </c>
      <c r="P29" s="18">
        <v>0</v>
      </c>
      <c r="Q29" s="10" t="s">
        <v>238</v>
      </c>
    </row>
    <row r="30" spans="1:17" x14ac:dyDescent="0.2">
      <c r="A30" s="12" t="s">
        <v>199</v>
      </c>
      <c r="B30" s="18">
        <v>62.660836251765602</v>
      </c>
      <c r="C30" s="10" t="s">
        <v>159</v>
      </c>
      <c r="D30" s="18">
        <v>66.8582698306856</v>
      </c>
      <c r="E30" s="10" t="s">
        <v>159</v>
      </c>
      <c r="F30" s="18">
        <v>42.382930121482701</v>
      </c>
      <c r="G30" s="10" t="s">
        <v>159</v>
      </c>
      <c r="H30" s="18">
        <v>64.935939322749803</v>
      </c>
      <c r="I30" s="10" t="s">
        <v>159</v>
      </c>
      <c r="J30" s="18">
        <v>65.638225689139205</v>
      </c>
      <c r="K30" s="10" t="s">
        <v>159</v>
      </c>
      <c r="L30" s="18">
        <v>32.374019765342197</v>
      </c>
      <c r="M30" s="10" t="s">
        <v>259</v>
      </c>
      <c r="N30" s="18">
        <v>56.215314640344097</v>
      </c>
      <c r="O30" s="10" t="s">
        <v>159</v>
      </c>
      <c r="P30" s="18">
        <v>0</v>
      </c>
      <c r="Q30" s="10" t="s">
        <v>238</v>
      </c>
    </row>
    <row r="31" spans="1:17" x14ac:dyDescent="0.2">
      <c r="A31" s="12" t="s">
        <v>200</v>
      </c>
      <c r="B31" s="18">
        <v>44.004813391285602</v>
      </c>
      <c r="C31" s="10" t="s">
        <v>260</v>
      </c>
      <c r="D31" s="18">
        <v>63.018849780100098</v>
      </c>
      <c r="E31" s="10" t="s">
        <v>159</v>
      </c>
      <c r="F31" s="18">
        <v>43.7430933709675</v>
      </c>
      <c r="G31" s="10" t="s">
        <v>159</v>
      </c>
      <c r="H31" s="18">
        <v>53.260564509574898</v>
      </c>
      <c r="I31" s="10" t="s">
        <v>159</v>
      </c>
      <c r="J31" s="18">
        <v>59.1307428841384</v>
      </c>
      <c r="K31" s="10" t="s">
        <v>159</v>
      </c>
      <c r="L31" s="18">
        <v>26.7821827287469</v>
      </c>
      <c r="M31" s="10" t="s">
        <v>159</v>
      </c>
      <c r="N31" s="18">
        <v>50.773416277502797</v>
      </c>
      <c r="O31" s="10" t="s">
        <v>159</v>
      </c>
      <c r="P31" s="18">
        <v>0</v>
      </c>
      <c r="Q31" s="10" t="s">
        <v>238</v>
      </c>
    </row>
    <row r="32" spans="1:17" x14ac:dyDescent="0.2">
      <c r="A32" s="15" t="s">
        <v>201</v>
      </c>
      <c r="B32" s="19">
        <v>45.048618067915399</v>
      </c>
      <c r="C32" s="14" t="s">
        <v>159</v>
      </c>
      <c r="D32" s="19">
        <v>66.865136273498905</v>
      </c>
      <c r="E32" s="14" t="s">
        <v>159</v>
      </c>
      <c r="F32" s="19">
        <v>55.979463753322499</v>
      </c>
      <c r="G32" s="14" t="s">
        <v>159</v>
      </c>
      <c r="H32" s="19">
        <v>61.070977169531801</v>
      </c>
      <c r="I32" s="14" t="s">
        <v>159</v>
      </c>
      <c r="J32" s="19">
        <v>64.025054570813197</v>
      </c>
      <c r="K32" s="14" t="s">
        <v>159</v>
      </c>
      <c r="L32" s="19">
        <v>26.408068481640999</v>
      </c>
      <c r="M32" s="14" t="s">
        <v>159</v>
      </c>
      <c r="N32" s="19">
        <v>44.6972005589651</v>
      </c>
      <c r="O32" s="14" t="s">
        <v>159</v>
      </c>
      <c r="P32" s="19">
        <v>0</v>
      </c>
      <c r="Q32" s="14" t="s">
        <v>238</v>
      </c>
    </row>
    <row r="34" spans="1:2" x14ac:dyDescent="0.2">
      <c r="A34" s="16" t="s">
        <v>202</v>
      </c>
      <c r="B34" s="16" t="s">
        <v>227</v>
      </c>
    </row>
    <row r="36" spans="1:2" x14ac:dyDescent="0.2">
      <c r="B36" s="16" t="s">
        <v>261</v>
      </c>
    </row>
    <row r="37" spans="1:2" x14ac:dyDescent="0.2">
      <c r="B37" s="16" t="s">
        <v>262</v>
      </c>
    </row>
    <row r="38" spans="1:2" x14ac:dyDescent="0.2">
      <c r="B38" s="16" t="s">
        <v>263</v>
      </c>
    </row>
    <row r="39" spans="1:2" x14ac:dyDescent="0.2">
      <c r="B39" s="16" t="s">
        <v>264</v>
      </c>
    </row>
    <row r="40" spans="1:2" x14ac:dyDescent="0.2">
      <c r="B40" s="16" t="s">
        <v>265</v>
      </c>
    </row>
    <row r="41" spans="1:2" x14ac:dyDescent="0.2">
      <c r="B41" s="16" t="s">
        <v>266</v>
      </c>
    </row>
    <row r="42" spans="1:2" x14ac:dyDescent="0.2">
      <c r="B42" s="16" t="s">
        <v>267</v>
      </c>
    </row>
    <row r="43" spans="1:2" x14ac:dyDescent="0.2">
      <c r="B43" s="16" t="s">
        <v>268</v>
      </c>
    </row>
    <row r="44" spans="1:2" x14ac:dyDescent="0.2">
      <c r="B44" s="16" t="s">
        <v>269</v>
      </c>
    </row>
    <row r="45" spans="1:2" x14ac:dyDescent="0.2">
      <c r="B45" s="16" t="s">
        <v>270</v>
      </c>
    </row>
    <row r="46" spans="1:2" x14ac:dyDescent="0.2">
      <c r="B46" s="16" t="s">
        <v>271</v>
      </c>
    </row>
    <row r="47" spans="1:2" x14ac:dyDescent="0.2">
      <c r="B47" s="16" t="s">
        <v>272</v>
      </c>
    </row>
    <row r="48" spans="1:2" x14ac:dyDescent="0.2">
      <c r="B48" s="16" t="s">
        <v>273</v>
      </c>
    </row>
    <row r="49" spans="1:2" x14ac:dyDescent="0.2">
      <c r="B49" s="16" t="s">
        <v>274</v>
      </c>
    </row>
    <row r="51" spans="1:2" x14ac:dyDescent="0.2">
      <c r="B51" s="16" t="s">
        <v>208</v>
      </c>
    </row>
    <row r="52" spans="1:2" x14ac:dyDescent="0.2">
      <c r="B52" s="16" t="s">
        <v>241</v>
      </c>
    </row>
    <row r="53" spans="1:2" x14ac:dyDescent="0.2">
      <c r="B53" s="16" t="s">
        <v>209</v>
      </c>
    </row>
    <row r="56" spans="1:2" x14ac:dyDescent="0.2">
      <c r="A56" s="17" t="str">
        <f>HYPERLINK("#'GAMING_MACHINES 14'!A2", "&lt;&lt;&lt; Previous table")</f>
        <v>&lt;&lt;&lt; Previous table</v>
      </c>
    </row>
    <row r="57" spans="1:2" x14ac:dyDescent="0.2">
      <c r="A57" s="17" t="str">
        <f>HYPERLINK("#'INTERACTIVE_GAMING 1'!A2", "&gt;&gt;&gt; Next table")</f>
        <v>&gt;&gt;&gt; Next table</v>
      </c>
    </row>
  </sheetData>
  <mergeCells count="11">
    <mergeCell ref="A2:Q2"/>
    <mergeCell ref="A3:Q3"/>
    <mergeCell ref="A6:Q6"/>
    <mergeCell ref="B5:C5"/>
    <mergeCell ref="D5:E5"/>
    <mergeCell ref="F5:G5"/>
    <mergeCell ref="H5:I5"/>
    <mergeCell ref="J5:K5"/>
    <mergeCell ref="L5:M5"/>
    <mergeCell ref="N5:O5"/>
    <mergeCell ref="P5:Q5"/>
  </mergeCells>
  <pageMargins left="0.7" right="0.7" top="0.75" bottom="0.75" header="0.3" footer="0.3"/>
  <pageSetup paperSize="9" orientation="portrait" horizontalDpi="300" verticalDpi="30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S44"/>
  <sheetViews>
    <sheetView workbookViewId="0"/>
  </sheetViews>
  <sheetFormatPr defaultColWidth="11.42578125" defaultRowHeight="12.75" x14ac:dyDescent="0.2"/>
  <cols>
    <col min="1" max="2" width="12.7109375" customWidth="1"/>
    <col min="3" max="3" width="4.42578125" customWidth="1"/>
    <col min="4" max="4" width="12.7109375" customWidth="1"/>
    <col min="5" max="5" width="4.42578125" customWidth="1"/>
    <col min="6" max="6" width="12.7109375" customWidth="1"/>
    <col min="7" max="7" width="4.42578125" customWidth="1"/>
    <col min="8" max="8" width="12.7109375" customWidth="1"/>
    <col min="9" max="9" width="4.42578125" customWidth="1"/>
    <col min="10" max="10" width="12.7109375" customWidth="1"/>
    <col min="11" max="11" width="4.42578125" customWidth="1"/>
    <col min="12" max="12" width="12.7109375" customWidth="1"/>
    <col min="13" max="13" width="4.42578125" customWidth="1"/>
    <col min="14" max="14" width="12.7109375" customWidth="1"/>
    <col min="15" max="15" width="4.42578125" customWidth="1"/>
    <col min="16" max="16" width="12.7109375" customWidth="1"/>
    <col min="17" max="17" width="4.42578125" customWidth="1"/>
    <col min="18" max="18" width="12.7109375" customWidth="1"/>
    <col min="19" max="19" width="4.42578125" customWidth="1"/>
  </cols>
  <sheetData>
    <row r="1" spans="1:19" x14ac:dyDescent="0.2">
      <c r="A1" s="8" t="str">
        <f>HYPERLINK("#'INDEX'!B36", "Link to index")</f>
        <v>Link to index</v>
      </c>
    </row>
    <row r="2" spans="1:19" ht="15.75" customHeight="1" x14ac:dyDescent="0.2">
      <c r="A2" s="25" t="s">
        <v>279</v>
      </c>
      <c r="B2" s="24"/>
      <c r="C2" s="24"/>
      <c r="D2" s="24"/>
      <c r="E2" s="24"/>
      <c r="F2" s="24"/>
      <c r="G2" s="24"/>
      <c r="H2" s="24"/>
      <c r="I2" s="24"/>
      <c r="J2" s="24"/>
      <c r="K2" s="24"/>
      <c r="L2" s="24"/>
      <c r="M2" s="24"/>
      <c r="N2" s="24"/>
      <c r="O2" s="24"/>
      <c r="P2" s="24"/>
      <c r="Q2" s="24"/>
      <c r="R2" s="24"/>
      <c r="S2" s="24"/>
    </row>
    <row r="3" spans="1:19" ht="15.75" customHeight="1" x14ac:dyDescent="0.2">
      <c r="A3" s="25" t="s">
        <v>54</v>
      </c>
      <c r="B3" s="24"/>
      <c r="C3" s="24"/>
      <c r="D3" s="24"/>
      <c r="E3" s="24"/>
      <c r="F3" s="24"/>
      <c r="G3" s="24"/>
      <c r="H3" s="24"/>
      <c r="I3" s="24"/>
      <c r="J3" s="24"/>
      <c r="K3" s="24"/>
      <c r="L3" s="24"/>
      <c r="M3" s="24"/>
      <c r="N3" s="24"/>
      <c r="O3" s="24"/>
      <c r="P3" s="24"/>
      <c r="Q3" s="24"/>
      <c r="R3" s="24"/>
      <c r="S3" s="24"/>
    </row>
    <row r="4" spans="1:19" ht="15.75" customHeight="1" x14ac:dyDescent="0.2"/>
    <row r="5" spans="1:19" ht="55.5" customHeight="1" x14ac:dyDescent="0.2">
      <c r="A5" s="11" t="s">
        <v>159</v>
      </c>
      <c r="B5" s="27" t="s">
        <v>160</v>
      </c>
      <c r="C5" s="27" t="s">
        <v>159</v>
      </c>
      <c r="D5" s="27" t="s">
        <v>161</v>
      </c>
      <c r="E5" s="27" t="s">
        <v>159</v>
      </c>
      <c r="F5" s="27" t="s">
        <v>162</v>
      </c>
      <c r="G5" s="27" t="s">
        <v>159</v>
      </c>
      <c r="H5" s="27" t="s">
        <v>163</v>
      </c>
      <c r="I5" s="27" t="s">
        <v>159</v>
      </c>
      <c r="J5" s="27" t="s">
        <v>164</v>
      </c>
      <c r="K5" s="27" t="s">
        <v>159</v>
      </c>
      <c r="L5" s="27" t="s">
        <v>165</v>
      </c>
      <c r="M5" s="27" t="s">
        <v>159</v>
      </c>
      <c r="N5" s="27" t="s">
        <v>166</v>
      </c>
      <c r="O5" s="27" t="s">
        <v>159</v>
      </c>
      <c r="P5" s="27" t="s">
        <v>167</v>
      </c>
      <c r="Q5" s="27" t="s">
        <v>159</v>
      </c>
      <c r="R5" s="27" t="s">
        <v>168</v>
      </c>
      <c r="S5" s="27" t="s">
        <v>159</v>
      </c>
    </row>
    <row r="6" spans="1:19" x14ac:dyDescent="0.2">
      <c r="A6" s="26" t="s">
        <v>169</v>
      </c>
      <c r="B6" s="26"/>
      <c r="C6" s="26"/>
      <c r="D6" s="26"/>
      <c r="E6" s="26"/>
      <c r="F6" s="26"/>
      <c r="G6" s="26"/>
      <c r="H6" s="26"/>
      <c r="I6" s="26"/>
      <c r="J6" s="26"/>
      <c r="K6" s="26"/>
      <c r="L6" s="26"/>
      <c r="M6" s="26"/>
      <c r="N6" s="26"/>
      <c r="O6" s="26"/>
      <c r="P6" s="26"/>
      <c r="Q6" s="26"/>
      <c r="R6" s="26"/>
      <c r="S6" s="26"/>
    </row>
    <row r="7" spans="1:19" x14ac:dyDescent="0.2">
      <c r="A7" s="12" t="s">
        <v>170</v>
      </c>
      <c r="B7" s="9">
        <v>0</v>
      </c>
      <c r="C7" s="10" t="s">
        <v>238</v>
      </c>
      <c r="D7" s="9">
        <v>0</v>
      </c>
      <c r="E7" s="10" t="s">
        <v>238</v>
      </c>
      <c r="F7" s="9">
        <v>0</v>
      </c>
      <c r="G7" s="10" t="s">
        <v>159</v>
      </c>
      <c r="H7" s="9">
        <v>0</v>
      </c>
      <c r="I7" s="10" t="s">
        <v>159</v>
      </c>
      <c r="J7" s="9">
        <v>0</v>
      </c>
      <c r="K7" s="10" t="s">
        <v>238</v>
      </c>
      <c r="L7" s="9">
        <v>0</v>
      </c>
      <c r="M7" s="10" t="s">
        <v>159</v>
      </c>
      <c r="N7" s="9">
        <v>0</v>
      </c>
      <c r="O7" s="10" t="s">
        <v>238</v>
      </c>
      <c r="P7" s="9">
        <v>0</v>
      </c>
      <c r="Q7" s="10" t="s">
        <v>238</v>
      </c>
      <c r="R7" s="9">
        <v>0</v>
      </c>
      <c r="S7" s="10" t="s">
        <v>159</v>
      </c>
    </row>
    <row r="8" spans="1:19" x14ac:dyDescent="0.2">
      <c r="A8" s="12" t="s">
        <v>171</v>
      </c>
      <c r="B8" s="9">
        <v>0</v>
      </c>
      <c r="C8" s="10" t="s">
        <v>238</v>
      </c>
      <c r="D8" s="9">
        <v>0</v>
      </c>
      <c r="E8" s="10" t="s">
        <v>238</v>
      </c>
      <c r="F8" s="9">
        <v>0</v>
      </c>
      <c r="G8" s="10" t="s">
        <v>159</v>
      </c>
      <c r="H8" s="9">
        <v>0</v>
      </c>
      <c r="I8" s="10" t="s">
        <v>159</v>
      </c>
      <c r="J8" s="9">
        <v>0</v>
      </c>
      <c r="K8" s="10" t="s">
        <v>238</v>
      </c>
      <c r="L8" s="9">
        <v>0</v>
      </c>
      <c r="M8" s="10" t="s">
        <v>159</v>
      </c>
      <c r="N8" s="9">
        <v>0</v>
      </c>
      <c r="O8" s="10" t="s">
        <v>238</v>
      </c>
      <c r="P8" s="9">
        <v>0</v>
      </c>
      <c r="Q8" s="10" t="s">
        <v>238</v>
      </c>
      <c r="R8" s="9">
        <v>0</v>
      </c>
      <c r="S8" s="10" t="s">
        <v>159</v>
      </c>
    </row>
    <row r="9" spans="1:19" x14ac:dyDescent="0.2">
      <c r="A9" s="12" t="s">
        <v>172</v>
      </c>
      <c r="B9" s="9">
        <v>0</v>
      </c>
      <c r="C9" s="10" t="s">
        <v>238</v>
      </c>
      <c r="D9" s="9">
        <v>0</v>
      </c>
      <c r="E9" s="10" t="s">
        <v>238</v>
      </c>
      <c r="F9" s="9">
        <v>0</v>
      </c>
      <c r="G9" s="10" t="s">
        <v>159</v>
      </c>
      <c r="H9" s="9">
        <v>0</v>
      </c>
      <c r="I9" s="10" t="s">
        <v>159</v>
      </c>
      <c r="J9" s="9">
        <v>0</v>
      </c>
      <c r="K9" s="10" t="s">
        <v>238</v>
      </c>
      <c r="L9" s="9">
        <v>0</v>
      </c>
      <c r="M9" s="10" t="s">
        <v>159</v>
      </c>
      <c r="N9" s="9">
        <v>0</v>
      </c>
      <c r="O9" s="10" t="s">
        <v>238</v>
      </c>
      <c r="P9" s="9">
        <v>0</v>
      </c>
      <c r="Q9" s="10" t="s">
        <v>238</v>
      </c>
      <c r="R9" s="9">
        <v>0</v>
      </c>
      <c r="S9" s="10" t="s">
        <v>159</v>
      </c>
    </row>
    <row r="10" spans="1:19" x14ac:dyDescent="0.2">
      <c r="A10" s="12" t="s">
        <v>173</v>
      </c>
      <c r="B10" s="9">
        <v>0</v>
      </c>
      <c r="C10" s="10" t="s">
        <v>238</v>
      </c>
      <c r="D10" s="9">
        <v>0</v>
      </c>
      <c r="E10" s="10" t="s">
        <v>238</v>
      </c>
      <c r="F10" s="9">
        <v>2.589</v>
      </c>
      <c r="G10" s="10" t="s">
        <v>159</v>
      </c>
      <c r="H10" s="9">
        <v>0</v>
      </c>
      <c r="I10" s="10" t="s">
        <v>159</v>
      </c>
      <c r="J10" s="9">
        <v>0</v>
      </c>
      <c r="K10" s="10" t="s">
        <v>238</v>
      </c>
      <c r="L10" s="9">
        <v>0</v>
      </c>
      <c r="M10" s="10" t="s">
        <v>159</v>
      </c>
      <c r="N10" s="9">
        <v>0</v>
      </c>
      <c r="O10" s="10" t="s">
        <v>238</v>
      </c>
      <c r="P10" s="9">
        <v>0</v>
      </c>
      <c r="Q10" s="10" t="s">
        <v>238</v>
      </c>
      <c r="R10" s="9">
        <v>2.589</v>
      </c>
      <c r="S10" s="10" t="s">
        <v>159</v>
      </c>
    </row>
    <row r="11" spans="1:19" x14ac:dyDescent="0.2">
      <c r="A11" s="12" t="s">
        <v>174</v>
      </c>
      <c r="B11" s="9">
        <v>0</v>
      </c>
      <c r="C11" s="10" t="s">
        <v>238</v>
      </c>
      <c r="D11" s="9">
        <v>0</v>
      </c>
      <c r="E11" s="10" t="s">
        <v>238</v>
      </c>
      <c r="F11" s="9">
        <v>105.65900000000001</v>
      </c>
      <c r="G11" s="10" t="s">
        <v>159</v>
      </c>
      <c r="H11" s="9">
        <v>3.9E-2</v>
      </c>
      <c r="I11" s="10" t="s">
        <v>159</v>
      </c>
      <c r="J11" s="9">
        <v>0</v>
      </c>
      <c r="K11" s="10" t="s">
        <v>238</v>
      </c>
      <c r="L11" s="9">
        <v>0</v>
      </c>
      <c r="M11" s="10" t="s">
        <v>159</v>
      </c>
      <c r="N11" s="9">
        <v>0</v>
      </c>
      <c r="O11" s="10" t="s">
        <v>238</v>
      </c>
      <c r="P11" s="9">
        <v>0</v>
      </c>
      <c r="Q11" s="10" t="s">
        <v>238</v>
      </c>
      <c r="R11" s="9">
        <v>105.69799999999999</v>
      </c>
      <c r="S11" s="10" t="s">
        <v>159</v>
      </c>
    </row>
    <row r="12" spans="1:19" x14ac:dyDescent="0.2">
      <c r="A12" s="12" t="s">
        <v>175</v>
      </c>
      <c r="B12" s="9">
        <v>0</v>
      </c>
      <c r="C12" s="10" t="s">
        <v>238</v>
      </c>
      <c r="D12" s="9">
        <v>0</v>
      </c>
      <c r="E12" s="10" t="s">
        <v>238</v>
      </c>
      <c r="F12" s="9">
        <v>263.05599999999998</v>
      </c>
      <c r="G12" s="10" t="s">
        <v>159</v>
      </c>
      <c r="H12" s="9">
        <v>13</v>
      </c>
      <c r="I12" s="10" t="s">
        <v>159</v>
      </c>
      <c r="J12" s="9">
        <v>0</v>
      </c>
      <c r="K12" s="10" t="s">
        <v>238</v>
      </c>
      <c r="L12" s="9">
        <v>8.0000000000000002E-3</v>
      </c>
      <c r="M12" s="10" t="s">
        <v>179</v>
      </c>
      <c r="N12" s="9">
        <v>0</v>
      </c>
      <c r="O12" s="10" t="s">
        <v>238</v>
      </c>
      <c r="P12" s="9">
        <v>0</v>
      </c>
      <c r="Q12" s="10" t="s">
        <v>238</v>
      </c>
      <c r="R12" s="9">
        <v>276.06400000000002</v>
      </c>
      <c r="S12" s="10" t="s">
        <v>159</v>
      </c>
    </row>
    <row r="13" spans="1:19" x14ac:dyDescent="0.2">
      <c r="A13" s="12" t="s">
        <v>176</v>
      </c>
      <c r="B13" s="9">
        <v>0</v>
      </c>
      <c r="C13" s="10" t="s">
        <v>238</v>
      </c>
      <c r="D13" s="9">
        <v>0</v>
      </c>
      <c r="E13" s="10" t="s">
        <v>238</v>
      </c>
      <c r="F13" s="9">
        <v>318.58999999999997</v>
      </c>
      <c r="G13" s="10" t="s">
        <v>159</v>
      </c>
      <c r="H13" s="9">
        <v>0</v>
      </c>
      <c r="I13" s="10" t="s">
        <v>280</v>
      </c>
      <c r="J13" s="9">
        <v>0</v>
      </c>
      <c r="K13" s="10" t="s">
        <v>238</v>
      </c>
      <c r="L13" s="9">
        <v>2.4529999999999998</v>
      </c>
      <c r="M13" s="10" t="s">
        <v>179</v>
      </c>
      <c r="N13" s="9">
        <v>0</v>
      </c>
      <c r="O13" s="10" t="s">
        <v>238</v>
      </c>
      <c r="P13" s="9">
        <v>0</v>
      </c>
      <c r="Q13" s="10" t="s">
        <v>238</v>
      </c>
      <c r="R13" s="9">
        <v>321.04300000000001</v>
      </c>
      <c r="S13" s="10" t="s">
        <v>159</v>
      </c>
    </row>
    <row r="14" spans="1:19" x14ac:dyDescent="0.2">
      <c r="A14" s="12" t="s">
        <v>177</v>
      </c>
      <c r="B14" s="9">
        <v>0</v>
      </c>
      <c r="C14" s="10" t="s">
        <v>238</v>
      </c>
      <c r="D14" s="9">
        <v>0</v>
      </c>
      <c r="E14" s="10" t="s">
        <v>238</v>
      </c>
      <c r="F14" s="9">
        <v>460.411</v>
      </c>
      <c r="G14" s="10" t="s">
        <v>159</v>
      </c>
      <c r="H14" s="9">
        <v>0</v>
      </c>
      <c r="I14" s="10" t="s">
        <v>238</v>
      </c>
      <c r="J14" s="9">
        <v>0</v>
      </c>
      <c r="K14" s="10" t="s">
        <v>238</v>
      </c>
      <c r="L14" s="9">
        <v>1.4910000000000001</v>
      </c>
      <c r="M14" s="10" t="s">
        <v>179</v>
      </c>
      <c r="N14" s="9">
        <v>0</v>
      </c>
      <c r="O14" s="10" t="s">
        <v>238</v>
      </c>
      <c r="P14" s="9">
        <v>0</v>
      </c>
      <c r="Q14" s="10" t="s">
        <v>238</v>
      </c>
      <c r="R14" s="9">
        <v>461.90199999999999</v>
      </c>
      <c r="S14" s="10" t="s">
        <v>159</v>
      </c>
    </row>
    <row r="15" spans="1:19" x14ac:dyDescent="0.2">
      <c r="A15" s="12" t="s">
        <v>181</v>
      </c>
      <c r="B15" s="9">
        <v>0</v>
      </c>
      <c r="C15" s="10" t="s">
        <v>238</v>
      </c>
      <c r="D15" s="9">
        <v>0</v>
      </c>
      <c r="E15" s="10" t="s">
        <v>238</v>
      </c>
      <c r="F15" s="9">
        <v>361.59500000000003</v>
      </c>
      <c r="G15" s="10" t="s">
        <v>159</v>
      </c>
      <c r="H15" s="9">
        <v>0</v>
      </c>
      <c r="I15" s="10" t="s">
        <v>238</v>
      </c>
      <c r="J15" s="9">
        <v>0</v>
      </c>
      <c r="K15" s="10" t="s">
        <v>238</v>
      </c>
      <c r="L15" s="9">
        <v>0</v>
      </c>
      <c r="M15" s="10" t="s">
        <v>238</v>
      </c>
      <c r="N15" s="9">
        <v>0</v>
      </c>
      <c r="O15" s="10" t="s">
        <v>238</v>
      </c>
      <c r="P15" s="9">
        <v>0</v>
      </c>
      <c r="Q15" s="10" t="s">
        <v>238</v>
      </c>
      <c r="R15" s="9">
        <v>361.59500000000003</v>
      </c>
      <c r="S15" s="10" t="s">
        <v>159</v>
      </c>
    </row>
    <row r="16" spans="1:19" x14ac:dyDescent="0.2">
      <c r="A16" s="12" t="s">
        <v>182</v>
      </c>
      <c r="B16" s="9">
        <v>0</v>
      </c>
      <c r="C16" s="10" t="s">
        <v>238</v>
      </c>
      <c r="D16" s="9">
        <v>0</v>
      </c>
      <c r="E16" s="10" t="s">
        <v>238</v>
      </c>
      <c r="F16" s="9">
        <v>316.60000000000002</v>
      </c>
      <c r="G16" s="10" t="s">
        <v>159</v>
      </c>
      <c r="H16" s="9">
        <v>0</v>
      </c>
      <c r="I16" s="10" t="s">
        <v>238</v>
      </c>
      <c r="J16" s="9">
        <v>0</v>
      </c>
      <c r="K16" s="10" t="s">
        <v>238</v>
      </c>
      <c r="L16" s="9">
        <v>0</v>
      </c>
      <c r="M16" s="10" t="s">
        <v>238</v>
      </c>
      <c r="N16" s="9">
        <v>0</v>
      </c>
      <c r="O16" s="10" t="s">
        <v>238</v>
      </c>
      <c r="P16" s="9">
        <v>0</v>
      </c>
      <c r="Q16" s="10" t="s">
        <v>238</v>
      </c>
      <c r="R16" s="9">
        <v>316.60000000000002</v>
      </c>
      <c r="S16" s="10" t="s">
        <v>159</v>
      </c>
    </row>
    <row r="17" spans="1:19" x14ac:dyDescent="0.2">
      <c r="A17" s="12" t="s">
        <v>183</v>
      </c>
      <c r="B17" s="9">
        <v>0</v>
      </c>
      <c r="C17" s="10" t="s">
        <v>238</v>
      </c>
      <c r="D17" s="9">
        <v>0</v>
      </c>
      <c r="E17" s="10" t="s">
        <v>238</v>
      </c>
      <c r="F17" s="9">
        <v>360.90197999999998</v>
      </c>
      <c r="G17" s="10" t="s">
        <v>159</v>
      </c>
      <c r="H17" s="9">
        <v>0</v>
      </c>
      <c r="I17" s="10" t="s">
        <v>238</v>
      </c>
      <c r="J17" s="9">
        <v>0</v>
      </c>
      <c r="K17" s="10" t="s">
        <v>238</v>
      </c>
      <c r="L17" s="9">
        <v>0</v>
      </c>
      <c r="M17" s="10" t="s">
        <v>238</v>
      </c>
      <c r="N17" s="9">
        <v>0</v>
      </c>
      <c r="O17" s="10" t="s">
        <v>238</v>
      </c>
      <c r="P17" s="9">
        <v>0</v>
      </c>
      <c r="Q17" s="10" t="s">
        <v>238</v>
      </c>
      <c r="R17" s="9">
        <v>360.90197999999998</v>
      </c>
      <c r="S17" s="10" t="s">
        <v>159</v>
      </c>
    </row>
    <row r="18" spans="1:19" x14ac:dyDescent="0.2">
      <c r="A18" s="12" t="s">
        <v>184</v>
      </c>
      <c r="B18" s="9">
        <v>0</v>
      </c>
      <c r="C18" s="10" t="s">
        <v>238</v>
      </c>
      <c r="D18" s="9">
        <v>0</v>
      </c>
      <c r="E18" s="10" t="s">
        <v>238</v>
      </c>
      <c r="F18" s="9">
        <v>161.04599999999999</v>
      </c>
      <c r="G18" s="10" t="s">
        <v>159</v>
      </c>
      <c r="H18" s="9">
        <v>0</v>
      </c>
      <c r="I18" s="10" t="s">
        <v>238</v>
      </c>
      <c r="J18" s="9">
        <v>0</v>
      </c>
      <c r="K18" s="10" t="s">
        <v>238</v>
      </c>
      <c r="L18" s="9">
        <v>0</v>
      </c>
      <c r="M18" s="10" t="s">
        <v>238</v>
      </c>
      <c r="N18" s="9">
        <v>0</v>
      </c>
      <c r="O18" s="10" t="s">
        <v>238</v>
      </c>
      <c r="P18" s="9">
        <v>0</v>
      </c>
      <c r="Q18" s="10" t="s">
        <v>238</v>
      </c>
      <c r="R18" s="9">
        <v>161.04599999999999</v>
      </c>
      <c r="S18" s="10" t="s">
        <v>159</v>
      </c>
    </row>
    <row r="19" spans="1:19" x14ac:dyDescent="0.2">
      <c r="A19" s="12" t="s">
        <v>185</v>
      </c>
      <c r="B19" s="9">
        <v>0</v>
      </c>
      <c r="C19" s="10" t="s">
        <v>238</v>
      </c>
      <c r="D19" s="9">
        <v>0</v>
      </c>
      <c r="E19" s="10" t="s">
        <v>238</v>
      </c>
      <c r="F19" s="9">
        <v>88.385805860000005</v>
      </c>
      <c r="G19" s="10" t="s">
        <v>159</v>
      </c>
      <c r="H19" s="9">
        <v>0</v>
      </c>
      <c r="I19" s="10" t="s">
        <v>238</v>
      </c>
      <c r="J19" s="9">
        <v>0</v>
      </c>
      <c r="K19" s="10" t="s">
        <v>238</v>
      </c>
      <c r="L19" s="9">
        <v>0</v>
      </c>
      <c r="M19" s="10" t="s">
        <v>238</v>
      </c>
      <c r="N19" s="9">
        <v>0</v>
      </c>
      <c r="O19" s="10" t="s">
        <v>238</v>
      </c>
      <c r="P19" s="9">
        <v>0</v>
      </c>
      <c r="Q19" s="10" t="s">
        <v>238</v>
      </c>
      <c r="R19" s="9">
        <v>88.385805860000005</v>
      </c>
      <c r="S19" s="10" t="s">
        <v>159</v>
      </c>
    </row>
    <row r="20" spans="1:19" x14ac:dyDescent="0.2">
      <c r="A20" s="12" t="s">
        <v>187</v>
      </c>
      <c r="B20" s="9">
        <v>0</v>
      </c>
      <c r="C20" s="10" t="s">
        <v>238</v>
      </c>
      <c r="D20" s="9">
        <v>0</v>
      </c>
      <c r="E20" s="10" t="s">
        <v>238</v>
      </c>
      <c r="F20" s="9">
        <v>19.994</v>
      </c>
      <c r="G20" s="10" t="s">
        <v>159</v>
      </c>
      <c r="H20" s="9">
        <v>0</v>
      </c>
      <c r="I20" s="10" t="s">
        <v>238</v>
      </c>
      <c r="J20" s="9">
        <v>0</v>
      </c>
      <c r="K20" s="10" t="s">
        <v>238</v>
      </c>
      <c r="L20" s="9">
        <v>0</v>
      </c>
      <c r="M20" s="10" t="s">
        <v>238</v>
      </c>
      <c r="N20" s="9">
        <v>0</v>
      </c>
      <c r="O20" s="10" t="s">
        <v>238</v>
      </c>
      <c r="P20" s="9">
        <v>0</v>
      </c>
      <c r="Q20" s="10" t="s">
        <v>238</v>
      </c>
      <c r="R20" s="9">
        <v>19.994</v>
      </c>
      <c r="S20" s="10" t="s">
        <v>159</v>
      </c>
    </row>
    <row r="21" spans="1:19" x14ac:dyDescent="0.2">
      <c r="A21" s="12" t="s">
        <v>188</v>
      </c>
      <c r="B21" s="9">
        <v>0</v>
      </c>
      <c r="C21" s="10" t="s">
        <v>238</v>
      </c>
      <c r="D21" s="9">
        <v>0</v>
      </c>
      <c r="E21" s="10" t="s">
        <v>238</v>
      </c>
      <c r="F21" s="9">
        <v>0</v>
      </c>
      <c r="G21" s="10" t="s">
        <v>159</v>
      </c>
      <c r="H21" s="9">
        <v>0</v>
      </c>
      <c r="I21" s="10" t="s">
        <v>238</v>
      </c>
      <c r="J21" s="9">
        <v>0</v>
      </c>
      <c r="K21" s="10" t="s">
        <v>238</v>
      </c>
      <c r="L21" s="9">
        <v>0</v>
      </c>
      <c r="M21" s="10" t="s">
        <v>238</v>
      </c>
      <c r="N21" s="9">
        <v>0</v>
      </c>
      <c r="O21" s="10" t="s">
        <v>238</v>
      </c>
      <c r="P21" s="9">
        <v>0</v>
      </c>
      <c r="Q21" s="10" t="s">
        <v>238</v>
      </c>
      <c r="R21" s="9">
        <v>0</v>
      </c>
      <c r="S21" s="10" t="s">
        <v>159</v>
      </c>
    </row>
    <row r="22" spans="1:19" x14ac:dyDescent="0.2">
      <c r="A22" s="12" t="s">
        <v>189</v>
      </c>
      <c r="B22" s="9">
        <v>0</v>
      </c>
      <c r="C22" s="10" t="s">
        <v>238</v>
      </c>
      <c r="D22" s="9">
        <v>0</v>
      </c>
      <c r="E22" s="10" t="s">
        <v>238</v>
      </c>
      <c r="F22" s="9">
        <v>0</v>
      </c>
      <c r="G22" s="10" t="s">
        <v>159</v>
      </c>
      <c r="H22" s="9">
        <v>0</v>
      </c>
      <c r="I22" s="10" t="s">
        <v>238</v>
      </c>
      <c r="J22" s="9">
        <v>0</v>
      </c>
      <c r="K22" s="10" t="s">
        <v>238</v>
      </c>
      <c r="L22" s="9">
        <v>0</v>
      </c>
      <c r="M22" s="10" t="s">
        <v>238</v>
      </c>
      <c r="N22" s="9">
        <v>0</v>
      </c>
      <c r="O22" s="10" t="s">
        <v>238</v>
      </c>
      <c r="P22" s="9">
        <v>0</v>
      </c>
      <c r="Q22" s="10" t="s">
        <v>238</v>
      </c>
      <c r="R22" s="9">
        <v>0</v>
      </c>
      <c r="S22" s="10" t="s">
        <v>159</v>
      </c>
    </row>
    <row r="23" spans="1:19" x14ac:dyDescent="0.2">
      <c r="A23" s="12" t="s">
        <v>190</v>
      </c>
      <c r="B23" s="9">
        <v>0</v>
      </c>
      <c r="C23" s="10" t="s">
        <v>238</v>
      </c>
      <c r="D23" s="9">
        <v>0</v>
      </c>
      <c r="E23" s="10" t="s">
        <v>238</v>
      </c>
      <c r="F23" s="9">
        <v>0</v>
      </c>
      <c r="G23" s="10" t="s">
        <v>159</v>
      </c>
      <c r="H23" s="9">
        <v>0</v>
      </c>
      <c r="I23" s="10" t="s">
        <v>238</v>
      </c>
      <c r="J23" s="9">
        <v>0</v>
      </c>
      <c r="K23" s="10" t="s">
        <v>238</v>
      </c>
      <c r="L23" s="9">
        <v>0</v>
      </c>
      <c r="M23" s="10" t="s">
        <v>238</v>
      </c>
      <c r="N23" s="9">
        <v>0</v>
      </c>
      <c r="O23" s="10" t="s">
        <v>238</v>
      </c>
      <c r="P23" s="9">
        <v>0</v>
      </c>
      <c r="Q23" s="10" t="s">
        <v>238</v>
      </c>
      <c r="R23" s="9">
        <v>0</v>
      </c>
      <c r="S23" s="10" t="s">
        <v>159</v>
      </c>
    </row>
    <row r="24" spans="1:19" x14ac:dyDescent="0.2">
      <c r="A24" s="12" t="s">
        <v>191</v>
      </c>
      <c r="B24" s="9">
        <v>0</v>
      </c>
      <c r="C24" s="10" t="s">
        <v>238</v>
      </c>
      <c r="D24" s="9">
        <v>0</v>
      </c>
      <c r="E24" s="10" t="s">
        <v>238</v>
      </c>
      <c r="F24" s="9">
        <v>0</v>
      </c>
      <c r="G24" s="10" t="s">
        <v>159</v>
      </c>
      <c r="H24" s="9">
        <v>0</v>
      </c>
      <c r="I24" s="10" t="s">
        <v>238</v>
      </c>
      <c r="J24" s="9">
        <v>0</v>
      </c>
      <c r="K24" s="10" t="s">
        <v>238</v>
      </c>
      <c r="L24" s="9">
        <v>0</v>
      </c>
      <c r="M24" s="10" t="s">
        <v>238</v>
      </c>
      <c r="N24" s="9">
        <v>0</v>
      </c>
      <c r="O24" s="10" t="s">
        <v>238</v>
      </c>
      <c r="P24" s="9">
        <v>0</v>
      </c>
      <c r="Q24" s="10" t="s">
        <v>238</v>
      </c>
      <c r="R24" s="9">
        <v>0</v>
      </c>
      <c r="S24" s="10" t="s">
        <v>159</v>
      </c>
    </row>
    <row r="25" spans="1:19" x14ac:dyDescent="0.2">
      <c r="A25" s="12" t="s">
        <v>192</v>
      </c>
      <c r="B25" s="9">
        <v>0</v>
      </c>
      <c r="C25" s="10" t="s">
        <v>238</v>
      </c>
      <c r="D25" s="9">
        <v>0</v>
      </c>
      <c r="E25" s="10" t="s">
        <v>238</v>
      </c>
      <c r="F25" s="9">
        <v>0</v>
      </c>
      <c r="G25" s="10" t="s">
        <v>159</v>
      </c>
      <c r="H25" s="9">
        <v>0</v>
      </c>
      <c r="I25" s="10" t="s">
        <v>238</v>
      </c>
      <c r="J25" s="9">
        <v>0</v>
      </c>
      <c r="K25" s="10" t="s">
        <v>238</v>
      </c>
      <c r="L25" s="9">
        <v>0</v>
      </c>
      <c r="M25" s="10" t="s">
        <v>238</v>
      </c>
      <c r="N25" s="9">
        <v>0</v>
      </c>
      <c r="O25" s="10" t="s">
        <v>238</v>
      </c>
      <c r="P25" s="9">
        <v>0</v>
      </c>
      <c r="Q25" s="10" t="s">
        <v>238</v>
      </c>
      <c r="R25" s="9">
        <v>0</v>
      </c>
      <c r="S25" s="10" t="s">
        <v>159</v>
      </c>
    </row>
    <row r="26" spans="1:19" x14ac:dyDescent="0.2">
      <c r="A26" s="12" t="s">
        <v>193</v>
      </c>
      <c r="B26" s="9">
        <v>0</v>
      </c>
      <c r="C26" s="10" t="s">
        <v>238</v>
      </c>
      <c r="D26" s="9">
        <v>0</v>
      </c>
      <c r="E26" s="10" t="s">
        <v>238</v>
      </c>
      <c r="F26" s="9">
        <v>0</v>
      </c>
      <c r="G26" s="10" t="s">
        <v>159</v>
      </c>
      <c r="H26" s="9">
        <v>0</v>
      </c>
      <c r="I26" s="10" t="s">
        <v>238</v>
      </c>
      <c r="J26" s="9">
        <v>0</v>
      </c>
      <c r="K26" s="10" t="s">
        <v>238</v>
      </c>
      <c r="L26" s="9">
        <v>0</v>
      </c>
      <c r="M26" s="10" t="s">
        <v>238</v>
      </c>
      <c r="N26" s="9">
        <v>0</v>
      </c>
      <c r="O26" s="10" t="s">
        <v>238</v>
      </c>
      <c r="P26" s="9">
        <v>0</v>
      </c>
      <c r="Q26" s="10" t="s">
        <v>238</v>
      </c>
      <c r="R26" s="9">
        <v>0</v>
      </c>
      <c r="S26" s="10" t="s">
        <v>159</v>
      </c>
    </row>
    <row r="27" spans="1:19" x14ac:dyDescent="0.2">
      <c r="A27" s="12" t="s">
        <v>195</v>
      </c>
      <c r="B27" s="9">
        <v>0</v>
      </c>
      <c r="C27" s="10" t="s">
        <v>238</v>
      </c>
      <c r="D27" s="9">
        <v>0</v>
      </c>
      <c r="E27" s="10" t="s">
        <v>238</v>
      </c>
      <c r="F27" s="9">
        <v>8.9999999999999993E-3</v>
      </c>
      <c r="G27" s="10" t="s">
        <v>159</v>
      </c>
      <c r="H27" s="9">
        <v>0</v>
      </c>
      <c r="I27" s="10" t="s">
        <v>238</v>
      </c>
      <c r="J27" s="9">
        <v>0</v>
      </c>
      <c r="K27" s="10" t="s">
        <v>238</v>
      </c>
      <c r="L27" s="9">
        <v>0</v>
      </c>
      <c r="M27" s="10" t="s">
        <v>238</v>
      </c>
      <c r="N27" s="9">
        <v>0</v>
      </c>
      <c r="O27" s="10" t="s">
        <v>238</v>
      </c>
      <c r="P27" s="9">
        <v>0</v>
      </c>
      <c r="Q27" s="10" t="s">
        <v>238</v>
      </c>
      <c r="R27" s="9">
        <v>8.9999999999999993E-3</v>
      </c>
      <c r="S27" s="10" t="s">
        <v>159</v>
      </c>
    </row>
    <row r="28" spans="1:19" x14ac:dyDescent="0.2">
      <c r="A28" s="12" t="s">
        <v>196</v>
      </c>
      <c r="B28" s="9">
        <v>0</v>
      </c>
      <c r="C28" s="10" t="s">
        <v>238</v>
      </c>
      <c r="D28" s="9">
        <v>0</v>
      </c>
      <c r="E28" s="10" t="s">
        <v>238</v>
      </c>
      <c r="F28" s="9">
        <v>4.9480000000000001E-3</v>
      </c>
      <c r="G28" s="10" t="s">
        <v>159</v>
      </c>
      <c r="H28" s="9">
        <v>0</v>
      </c>
      <c r="I28" s="10" t="s">
        <v>238</v>
      </c>
      <c r="J28" s="9">
        <v>0</v>
      </c>
      <c r="K28" s="10" t="s">
        <v>238</v>
      </c>
      <c r="L28" s="9">
        <v>0</v>
      </c>
      <c r="M28" s="10" t="s">
        <v>238</v>
      </c>
      <c r="N28" s="9">
        <v>0</v>
      </c>
      <c r="O28" s="10" t="s">
        <v>238</v>
      </c>
      <c r="P28" s="9">
        <v>0</v>
      </c>
      <c r="Q28" s="10" t="s">
        <v>238</v>
      </c>
      <c r="R28" s="9">
        <v>4.9480000000000001E-3</v>
      </c>
      <c r="S28" s="10" t="s">
        <v>159</v>
      </c>
    </row>
    <row r="29" spans="1:19" x14ac:dyDescent="0.2">
      <c r="A29" s="12" t="s">
        <v>198</v>
      </c>
      <c r="B29" s="9">
        <v>0</v>
      </c>
      <c r="C29" s="10" t="s">
        <v>238</v>
      </c>
      <c r="D29" s="9">
        <v>0</v>
      </c>
      <c r="E29" s="10" t="s">
        <v>238</v>
      </c>
      <c r="F29" s="9">
        <v>1E-3</v>
      </c>
      <c r="G29" s="10" t="s">
        <v>159</v>
      </c>
      <c r="H29" s="9">
        <v>0</v>
      </c>
      <c r="I29" s="10" t="s">
        <v>238</v>
      </c>
      <c r="J29" s="9">
        <v>0</v>
      </c>
      <c r="K29" s="10" t="s">
        <v>238</v>
      </c>
      <c r="L29" s="9">
        <v>0</v>
      </c>
      <c r="M29" s="10" t="s">
        <v>238</v>
      </c>
      <c r="N29" s="9">
        <v>0</v>
      </c>
      <c r="O29" s="10" t="s">
        <v>238</v>
      </c>
      <c r="P29" s="9">
        <v>0</v>
      </c>
      <c r="Q29" s="10" t="s">
        <v>238</v>
      </c>
      <c r="R29" s="9">
        <v>1E-3</v>
      </c>
      <c r="S29" s="10" t="s">
        <v>159</v>
      </c>
    </row>
    <row r="30" spans="1:19" x14ac:dyDescent="0.2">
      <c r="A30" s="12" t="s">
        <v>199</v>
      </c>
      <c r="B30" s="9">
        <v>0</v>
      </c>
      <c r="C30" s="10" t="s">
        <v>238</v>
      </c>
      <c r="D30" s="9">
        <v>0</v>
      </c>
      <c r="E30" s="10" t="s">
        <v>238</v>
      </c>
      <c r="F30" s="9">
        <v>0.86099999999999999</v>
      </c>
      <c r="G30" s="10" t="s">
        <v>225</v>
      </c>
      <c r="H30" s="9">
        <v>0</v>
      </c>
      <c r="I30" s="10" t="s">
        <v>238</v>
      </c>
      <c r="J30" s="9">
        <v>0</v>
      </c>
      <c r="K30" s="10" t="s">
        <v>238</v>
      </c>
      <c r="L30" s="9">
        <v>0</v>
      </c>
      <c r="M30" s="10" t="s">
        <v>238</v>
      </c>
      <c r="N30" s="9">
        <v>0</v>
      </c>
      <c r="O30" s="10" t="s">
        <v>238</v>
      </c>
      <c r="P30" s="9">
        <v>0</v>
      </c>
      <c r="Q30" s="10" t="s">
        <v>238</v>
      </c>
      <c r="R30" s="9">
        <v>0.86099999999999999</v>
      </c>
      <c r="S30" s="10" t="s">
        <v>159</v>
      </c>
    </row>
    <row r="31" spans="1:19" x14ac:dyDescent="0.2">
      <c r="A31" s="12" t="s">
        <v>200</v>
      </c>
      <c r="B31" s="9">
        <v>0</v>
      </c>
      <c r="C31" s="10" t="s">
        <v>238</v>
      </c>
      <c r="D31" s="9">
        <v>0</v>
      </c>
      <c r="E31" s="10" t="s">
        <v>238</v>
      </c>
      <c r="F31" s="9">
        <v>4.4960000000000004</v>
      </c>
      <c r="G31" s="10" t="s">
        <v>159</v>
      </c>
      <c r="H31" s="9">
        <v>0</v>
      </c>
      <c r="I31" s="10" t="s">
        <v>238</v>
      </c>
      <c r="J31" s="9">
        <v>0</v>
      </c>
      <c r="K31" s="10" t="s">
        <v>238</v>
      </c>
      <c r="L31" s="9">
        <v>0</v>
      </c>
      <c r="M31" s="10" t="s">
        <v>238</v>
      </c>
      <c r="N31" s="9">
        <v>0</v>
      </c>
      <c r="O31" s="10" t="s">
        <v>238</v>
      </c>
      <c r="P31" s="9">
        <v>0</v>
      </c>
      <c r="Q31" s="10" t="s">
        <v>238</v>
      </c>
      <c r="R31" s="9">
        <v>4.4960000000000004</v>
      </c>
      <c r="S31" s="10" t="s">
        <v>159</v>
      </c>
    </row>
    <row r="32" spans="1:19" x14ac:dyDescent="0.2">
      <c r="A32" s="15" t="s">
        <v>201</v>
      </c>
      <c r="B32" s="13">
        <v>0</v>
      </c>
      <c r="C32" s="14" t="s">
        <v>238</v>
      </c>
      <c r="D32" s="13">
        <v>0</v>
      </c>
      <c r="E32" s="14" t="s">
        <v>238</v>
      </c>
      <c r="F32" s="13">
        <v>13.132999999999999</v>
      </c>
      <c r="G32" s="14" t="s">
        <v>159</v>
      </c>
      <c r="H32" s="13">
        <v>0</v>
      </c>
      <c r="I32" s="14" t="s">
        <v>238</v>
      </c>
      <c r="J32" s="13">
        <v>0</v>
      </c>
      <c r="K32" s="14" t="s">
        <v>238</v>
      </c>
      <c r="L32" s="13">
        <v>0</v>
      </c>
      <c r="M32" s="14" t="s">
        <v>238</v>
      </c>
      <c r="N32" s="13">
        <v>0</v>
      </c>
      <c r="O32" s="14" t="s">
        <v>238</v>
      </c>
      <c r="P32" s="13">
        <v>0</v>
      </c>
      <c r="Q32" s="14" t="s">
        <v>238</v>
      </c>
      <c r="R32" s="13">
        <v>13.132999999999999</v>
      </c>
      <c r="S32" s="14" t="s">
        <v>159</v>
      </c>
    </row>
    <row r="34" spans="1:2" x14ac:dyDescent="0.2">
      <c r="A34" s="16" t="s">
        <v>202</v>
      </c>
      <c r="B34" s="16" t="s">
        <v>203</v>
      </c>
    </row>
    <row r="36" spans="1:2" x14ac:dyDescent="0.2">
      <c r="B36" s="16" t="s">
        <v>281</v>
      </c>
    </row>
    <row r="37" spans="1:2" x14ac:dyDescent="0.2">
      <c r="B37" s="16" t="s">
        <v>282</v>
      </c>
    </row>
    <row r="38" spans="1:2" x14ac:dyDescent="0.2">
      <c r="B38" s="16" t="s">
        <v>283</v>
      </c>
    </row>
    <row r="40" spans="1:2" x14ac:dyDescent="0.2">
      <c r="B40" s="16" t="s">
        <v>241</v>
      </c>
    </row>
    <row r="43" spans="1:2" x14ac:dyDescent="0.2">
      <c r="A43" s="17" t="str">
        <f>HYPERLINK("#'GAMING_MACHINES 15'!A2", "&lt;&lt;&lt; Previous table")</f>
        <v>&lt;&lt;&lt; Previous table</v>
      </c>
    </row>
    <row r="44" spans="1:2" x14ac:dyDescent="0.2">
      <c r="A44" s="17" t="str">
        <f>HYPERLINK("#'INTERACTIVE_GAMING 2'!A2", "&gt;&gt;&gt; Next table")</f>
        <v>&gt;&gt;&gt; Next table</v>
      </c>
    </row>
  </sheetData>
  <mergeCells count="12">
    <mergeCell ref="A2:S2"/>
    <mergeCell ref="A3:S3"/>
    <mergeCell ref="A6:S6"/>
    <mergeCell ref="B5:C5"/>
    <mergeCell ref="D5:E5"/>
    <mergeCell ref="F5:G5"/>
    <mergeCell ref="H5:I5"/>
    <mergeCell ref="J5:K5"/>
    <mergeCell ref="L5:M5"/>
    <mergeCell ref="N5:O5"/>
    <mergeCell ref="P5:Q5"/>
    <mergeCell ref="R5:S5"/>
  </mergeCells>
  <pageMargins left="0.7" right="0.7" top="0.75" bottom="0.75" header="0.3" footer="0.3"/>
  <pageSetup paperSize="9" orientation="portrait" horizontalDpi="300" verticalDpi="30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S44"/>
  <sheetViews>
    <sheetView workbookViewId="0"/>
  </sheetViews>
  <sheetFormatPr defaultColWidth="11.42578125" defaultRowHeight="12.75" x14ac:dyDescent="0.2"/>
  <cols>
    <col min="1" max="2" width="12.7109375" customWidth="1"/>
    <col min="3" max="3" width="4.42578125" customWidth="1"/>
    <col min="4" max="4" width="12.7109375" customWidth="1"/>
    <col min="5" max="5" width="4.42578125" customWidth="1"/>
    <col min="6" max="6" width="12.7109375" customWidth="1"/>
    <col min="7" max="7" width="4.42578125" customWidth="1"/>
    <col min="8" max="8" width="12.7109375" customWidth="1"/>
    <col min="9" max="9" width="4.42578125" customWidth="1"/>
    <col min="10" max="10" width="12.7109375" customWidth="1"/>
    <col min="11" max="11" width="4.42578125" customWidth="1"/>
    <col min="12" max="12" width="12.7109375" customWidth="1"/>
    <col min="13" max="13" width="4.42578125" customWidth="1"/>
    <col min="14" max="14" width="12.7109375" customWidth="1"/>
    <col min="15" max="15" width="4.42578125" customWidth="1"/>
    <col min="16" max="16" width="12.7109375" customWidth="1"/>
    <col min="17" max="17" width="4.42578125" customWidth="1"/>
    <col min="18" max="18" width="12.7109375" customWidth="1"/>
    <col min="19" max="19" width="4.42578125" customWidth="1"/>
  </cols>
  <sheetData>
    <row r="1" spans="1:19" x14ac:dyDescent="0.2">
      <c r="A1" s="8" t="str">
        <f>HYPERLINK("#'INDEX'!B37", "Link to index")</f>
        <v>Link to index</v>
      </c>
    </row>
    <row r="2" spans="1:19" ht="15.75" customHeight="1" x14ac:dyDescent="0.2">
      <c r="A2" s="25" t="s">
        <v>284</v>
      </c>
      <c r="B2" s="24"/>
      <c r="C2" s="24"/>
      <c r="D2" s="24"/>
      <c r="E2" s="24"/>
      <c r="F2" s="24"/>
      <c r="G2" s="24"/>
      <c r="H2" s="24"/>
      <c r="I2" s="24"/>
      <c r="J2" s="24"/>
      <c r="K2" s="24"/>
      <c r="L2" s="24"/>
      <c r="M2" s="24"/>
      <c r="N2" s="24"/>
      <c r="O2" s="24"/>
      <c r="P2" s="24"/>
      <c r="Q2" s="24"/>
      <c r="R2" s="24"/>
      <c r="S2" s="24"/>
    </row>
    <row r="3" spans="1:19" ht="15.75" customHeight="1" x14ac:dyDescent="0.2">
      <c r="A3" s="25" t="s">
        <v>55</v>
      </c>
      <c r="B3" s="24"/>
      <c r="C3" s="24"/>
      <c r="D3" s="24"/>
      <c r="E3" s="24"/>
      <c r="F3" s="24"/>
      <c r="G3" s="24"/>
      <c r="H3" s="24"/>
      <c r="I3" s="24"/>
      <c r="J3" s="24"/>
      <c r="K3" s="24"/>
      <c r="L3" s="24"/>
      <c r="M3" s="24"/>
      <c r="N3" s="24"/>
      <c r="O3" s="24"/>
      <c r="P3" s="24"/>
      <c r="Q3" s="24"/>
      <c r="R3" s="24"/>
      <c r="S3" s="24"/>
    </row>
    <row r="4" spans="1:19" ht="15.75" customHeight="1" x14ac:dyDescent="0.2"/>
    <row r="5" spans="1:19" ht="55.5" customHeight="1" x14ac:dyDescent="0.2">
      <c r="A5" s="11" t="s">
        <v>159</v>
      </c>
      <c r="B5" s="27" t="s">
        <v>160</v>
      </c>
      <c r="C5" s="27" t="s">
        <v>159</v>
      </c>
      <c r="D5" s="27" t="s">
        <v>161</v>
      </c>
      <c r="E5" s="27" t="s">
        <v>159</v>
      </c>
      <c r="F5" s="27" t="s">
        <v>162</v>
      </c>
      <c r="G5" s="27" t="s">
        <v>159</v>
      </c>
      <c r="H5" s="27" t="s">
        <v>163</v>
      </c>
      <c r="I5" s="27" t="s">
        <v>159</v>
      </c>
      <c r="J5" s="27" t="s">
        <v>164</v>
      </c>
      <c r="K5" s="27" t="s">
        <v>159</v>
      </c>
      <c r="L5" s="27" t="s">
        <v>165</v>
      </c>
      <c r="M5" s="27" t="s">
        <v>159</v>
      </c>
      <c r="N5" s="27" t="s">
        <v>166</v>
      </c>
      <c r="O5" s="27" t="s">
        <v>159</v>
      </c>
      <c r="P5" s="27" t="s">
        <v>167</v>
      </c>
      <c r="Q5" s="27" t="s">
        <v>159</v>
      </c>
      <c r="R5" s="27" t="s">
        <v>168</v>
      </c>
      <c r="S5" s="27" t="s">
        <v>159</v>
      </c>
    </row>
    <row r="6" spans="1:19" x14ac:dyDescent="0.2">
      <c r="A6" s="26" t="s">
        <v>169</v>
      </c>
      <c r="B6" s="26"/>
      <c r="C6" s="26"/>
      <c r="D6" s="26"/>
      <c r="E6" s="26"/>
      <c r="F6" s="26"/>
      <c r="G6" s="26"/>
      <c r="H6" s="26"/>
      <c r="I6" s="26"/>
      <c r="J6" s="26"/>
      <c r="K6" s="26"/>
      <c r="L6" s="26"/>
      <c r="M6" s="26"/>
      <c r="N6" s="26"/>
      <c r="O6" s="26"/>
      <c r="P6" s="26"/>
      <c r="Q6" s="26"/>
      <c r="R6" s="26"/>
      <c r="S6" s="26"/>
    </row>
    <row r="7" spans="1:19" x14ac:dyDescent="0.2">
      <c r="A7" s="12" t="s">
        <v>170</v>
      </c>
      <c r="B7" s="9">
        <v>0</v>
      </c>
      <c r="C7" s="10" t="s">
        <v>238</v>
      </c>
      <c r="D7" s="9">
        <v>0</v>
      </c>
      <c r="E7" s="10" t="s">
        <v>238</v>
      </c>
      <c r="F7" s="9">
        <v>0</v>
      </c>
      <c r="G7" s="10" t="s">
        <v>159</v>
      </c>
      <c r="H7" s="9">
        <v>0</v>
      </c>
      <c r="I7" s="10" t="s">
        <v>159</v>
      </c>
      <c r="J7" s="9">
        <v>0</v>
      </c>
      <c r="K7" s="10" t="s">
        <v>238</v>
      </c>
      <c r="L7" s="9">
        <v>0</v>
      </c>
      <c r="M7" s="10" t="s">
        <v>159</v>
      </c>
      <c r="N7" s="9">
        <v>0</v>
      </c>
      <c r="O7" s="10" t="s">
        <v>238</v>
      </c>
      <c r="P7" s="9">
        <v>0</v>
      </c>
      <c r="Q7" s="10" t="s">
        <v>238</v>
      </c>
      <c r="R7" s="9">
        <v>0</v>
      </c>
      <c r="S7" s="10" t="s">
        <v>159</v>
      </c>
    </row>
    <row r="8" spans="1:19" x14ac:dyDescent="0.2">
      <c r="A8" s="12" t="s">
        <v>171</v>
      </c>
      <c r="B8" s="9">
        <v>0</v>
      </c>
      <c r="C8" s="10" t="s">
        <v>238</v>
      </c>
      <c r="D8" s="9">
        <v>0</v>
      </c>
      <c r="E8" s="10" t="s">
        <v>238</v>
      </c>
      <c r="F8" s="9">
        <v>0</v>
      </c>
      <c r="G8" s="10" t="s">
        <v>159</v>
      </c>
      <c r="H8" s="9">
        <v>0</v>
      </c>
      <c r="I8" s="10" t="s">
        <v>159</v>
      </c>
      <c r="J8" s="9">
        <v>0</v>
      </c>
      <c r="K8" s="10" t="s">
        <v>238</v>
      </c>
      <c r="L8" s="9">
        <v>0</v>
      </c>
      <c r="M8" s="10" t="s">
        <v>159</v>
      </c>
      <c r="N8" s="9">
        <v>0</v>
      </c>
      <c r="O8" s="10" t="s">
        <v>238</v>
      </c>
      <c r="P8" s="9">
        <v>0</v>
      </c>
      <c r="Q8" s="10" t="s">
        <v>238</v>
      </c>
      <c r="R8" s="9">
        <v>0</v>
      </c>
      <c r="S8" s="10" t="s">
        <v>159</v>
      </c>
    </row>
    <row r="9" spans="1:19" x14ac:dyDescent="0.2">
      <c r="A9" s="12" t="s">
        <v>172</v>
      </c>
      <c r="B9" s="9">
        <v>0</v>
      </c>
      <c r="C9" s="10" t="s">
        <v>238</v>
      </c>
      <c r="D9" s="9">
        <v>0</v>
      </c>
      <c r="E9" s="10" t="s">
        <v>238</v>
      </c>
      <c r="F9" s="9">
        <v>0</v>
      </c>
      <c r="G9" s="10" t="s">
        <v>159</v>
      </c>
      <c r="H9" s="9">
        <v>0</v>
      </c>
      <c r="I9" s="10" t="s">
        <v>159</v>
      </c>
      <c r="J9" s="9">
        <v>0</v>
      </c>
      <c r="K9" s="10" t="s">
        <v>238</v>
      </c>
      <c r="L9" s="9">
        <v>0</v>
      </c>
      <c r="M9" s="10" t="s">
        <v>159</v>
      </c>
      <c r="N9" s="9">
        <v>0</v>
      </c>
      <c r="O9" s="10" t="s">
        <v>238</v>
      </c>
      <c r="P9" s="9">
        <v>0</v>
      </c>
      <c r="Q9" s="10" t="s">
        <v>238</v>
      </c>
      <c r="R9" s="9">
        <v>0</v>
      </c>
      <c r="S9" s="10" t="s">
        <v>159</v>
      </c>
    </row>
    <row r="10" spans="1:19" x14ac:dyDescent="0.2">
      <c r="A10" s="12" t="s">
        <v>173</v>
      </c>
      <c r="B10" s="9">
        <v>0</v>
      </c>
      <c r="C10" s="10" t="s">
        <v>238</v>
      </c>
      <c r="D10" s="9">
        <v>0</v>
      </c>
      <c r="E10" s="10" t="s">
        <v>238</v>
      </c>
      <c r="F10" s="9">
        <v>4.4868362831858404</v>
      </c>
      <c r="G10" s="10" t="s">
        <v>159</v>
      </c>
      <c r="H10" s="9">
        <v>0</v>
      </c>
      <c r="I10" s="10" t="s">
        <v>159</v>
      </c>
      <c r="J10" s="9">
        <v>0</v>
      </c>
      <c r="K10" s="10" t="s">
        <v>238</v>
      </c>
      <c r="L10" s="9">
        <v>0</v>
      </c>
      <c r="M10" s="10" t="s">
        <v>159</v>
      </c>
      <c r="N10" s="9">
        <v>0</v>
      </c>
      <c r="O10" s="10" t="s">
        <v>238</v>
      </c>
      <c r="P10" s="9">
        <v>0</v>
      </c>
      <c r="Q10" s="10" t="s">
        <v>238</v>
      </c>
      <c r="R10" s="9">
        <v>4.4868362831858404</v>
      </c>
      <c r="S10" s="10" t="s">
        <v>159</v>
      </c>
    </row>
    <row r="11" spans="1:19" x14ac:dyDescent="0.2">
      <c r="A11" s="12" t="s">
        <v>174</v>
      </c>
      <c r="B11" s="9">
        <v>0</v>
      </c>
      <c r="C11" s="10" t="s">
        <v>238</v>
      </c>
      <c r="D11" s="9">
        <v>0</v>
      </c>
      <c r="E11" s="10" t="s">
        <v>238</v>
      </c>
      <c r="F11" s="9">
        <v>178.889517291066</v>
      </c>
      <c r="G11" s="10" t="s">
        <v>159</v>
      </c>
      <c r="H11" s="9">
        <v>6.6030259365994201E-2</v>
      </c>
      <c r="I11" s="10" t="s">
        <v>159</v>
      </c>
      <c r="J11" s="9">
        <v>0</v>
      </c>
      <c r="K11" s="10" t="s">
        <v>238</v>
      </c>
      <c r="L11" s="9">
        <v>0</v>
      </c>
      <c r="M11" s="10" t="s">
        <v>159</v>
      </c>
      <c r="N11" s="9">
        <v>0</v>
      </c>
      <c r="O11" s="10" t="s">
        <v>238</v>
      </c>
      <c r="P11" s="9">
        <v>0</v>
      </c>
      <c r="Q11" s="10" t="s">
        <v>238</v>
      </c>
      <c r="R11" s="9">
        <v>178.95554755043199</v>
      </c>
      <c r="S11" s="10" t="s">
        <v>159</v>
      </c>
    </row>
    <row r="12" spans="1:19" x14ac:dyDescent="0.2">
      <c r="A12" s="12" t="s">
        <v>175</v>
      </c>
      <c r="B12" s="9">
        <v>0</v>
      </c>
      <c r="C12" s="10" t="s">
        <v>238</v>
      </c>
      <c r="D12" s="9">
        <v>0</v>
      </c>
      <c r="E12" s="10" t="s">
        <v>238</v>
      </c>
      <c r="F12" s="9">
        <v>419.96032608695702</v>
      </c>
      <c r="G12" s="10" t="s">
        <v>159</v>
      </c>
      <c r="H12" s="9">
        <v>20.754076086956498</v>
      </c>
      <c r="I12" s="10" t="s">
        <v>159</v>
      </c>
      <c r="J12" s="9">
        <v>0</v>
      </c>
      <c r="K12" s="10" t="s">
        <v>238</v>
      </c>
      <c r="L12" s="9">
        <v>1.2771739130434801E-2</v>
      </c>
      <c r="M12" s="10" t="s">
        <v>179</v>
      </c>
      <c r="N12" s="9">
        <v>0</v>
      </c>
      <c r="O12" s="10" t="s">
        <v>238</v>
      </c>
      <c r="P12" s="9">
        <v>0</v>
      </c>
      <c r="Q12" s="10" t="s">
        <v>238</v>
      </c>
      <c r="R12" s="9">
        <v>440.72717391304298</v>
      </c>
      <c r="S12" s="10" t="s">
        <v>159</v>
      </c>
    </row>
    <row r="13" spans="1:19" x14ac:dyDescent="0.2">
      <c r="A13" s="12" t="s">
        <v>176</v>
      </c>
      <c r="B13" s="9">
        <v>0</v>
      </c>
      <c r="C13" s="10" t="s">
        <v>238</v>
      </c>
      <c r="D13" s="9">
        <v>0</v>
      </c>
      <c r="E13" s="10" t="s">
        <v>238</v>
      </c>
      <c r="F13" s="9">
        <v>494.50891677675003</v>
      </c>
      <c r="G13" s="10" t="s">
        <v>159</v>
      </c>
      <c r="H13" s="9">
        <v>0</v>
      </c>
      <c r="I13" s="10" t="s">
        <v>280</v>
      </c>
      <c r="J13" s="9">
        <v>0</v>
      </c>
      <c r="K13" s="10" t="s">
        <v>238</v>
      </c>
      <c r="L13" s="9">
        <v>3.8074966974900901</v>
      </c>
      <c r="M13" s="10" t="s">
        <v>179</v>
      </c>
      <c r="N13" s="9">
        <v>0</v>
      </c>
      <c r="O13" s="10" t="s">
        <v>238</v>
      </c>
      <c r="P13" s="9">
        <v>0</v>
      </c>
      <c r="Q13" s="10" t="s">
        <v>238</v>
      </c>
      <c r="R13" s="9">
        <v>498.31641347423999</v>
      </c>
      <c r="S13" s="10" t="s">
        <v>159</v>
      </c>
    </row>
    <row r="14" spans="1:19" x14ac:dyDescent="0.2">
      <c r="A14" s="12" t="s">
        <v>177</v>
      </c>
      <c r="B14" s="9">
        <v>0</v>
      </c>
      <c r="C14" s="10" t="s">
        <v>238</v>
      </c>
      <c r="D14" s="9">
        <v>0</v>
      </c>
      <c r="E14" s="10" t="s">
        <v>238</v>
      </c>
      <c r="F14" s="9">
        <v>693.56785256410296</v>
      </c>
      <c r="G14" s="10" t="s">
        <v>159</v>
      </c>
      <c r="H14" s="9">
        <v>0</v>
      </c>
      <c r="I14" s="10" t="s">
        <v>238</v>
      </c>
      <c r="J14" s="9">
        <v>0</v>
      </c>
      <c r="K14" s="10" t="s">
        <v>238</v>
      </c>
      <c r="L14" s="9">
        <v>2.2460576923076898</v>
      </c>
      <c r="M14" s="10" t="s">
        <v>179</v>
      </c>
      <c r="N14" s="9">
        <v>0</v>
      </c>
      <c r="O14" s="10" t="s">
        <v>238</v>
      </c>
      <c r="P14" s="9">
        <v>0</v>
      </c>
      <c r="Q14" s="10" t="s">
        <v>238</v>
      </c>
      <c r="R14" s="9">
        <v>695.81391025641005</v>
      </c>
      <c r="S14" s="10" t="s">
        <v>159</v>
      </c>
    </row>
    <row r="15" spans="1:19" x14ac:dyDescent="0.2">
      <c r="A15" s="12" t="s">
        <v>181</v>
      </c>
      <c r="B15" s="9">
        <v>0</v>
      </c>
      <c r="C15" s="10" t="s">
        <v>238</v>
      </c>
      <c r="D15" s="9">
        <v>0</v>
      </c>
      <c r="E15" s="10" t="s">
        <v>238</v>
      </c>
      <c r="F15" s="9">
        <v>531.75735294117601</v>
      </c>
      <c r="G15" s="10" t="s">
        <v>159</v>
      </c>
      <c r="H15" s="9">
        <v>0</v>
      </c>
      <c r="I15" s="10" t="s">
        <v>238</v>
      </c>
      <c r="J15" s="9">
        <v>0</v>
      </c>
      <c r="K15" s="10" t="s">
        <v>238</v>
      </c>
      <c r="L15" s="9">
        <v>0</v>
      </c>
      <c r="M15" s="10" t="s">
        <v>238</v>
      </c>
      <c r="N15" s="9">
        <v>0</v>
      </c>
      <c r="O15" s="10" t="s">
        <v>238</v>
      </c>
      <c r="P15" s="9">
        <v>0</v>
      </c>
      <c r="Q15" s="10" t="s">
        <v>238</v>
      </c>
      <c r="R15" s="9">
        <v>531.75735294117601</v>
      </c>
      <c r="S15" s="10" t="s">
        <v>159</v>
      </c>
    </row>
    <row r="16" spans="1:19" x14ac:dyDescent="0.2">
      <c r="A16" s="12" t="s">
        <v>182</v>
      </c>
      <c r="B16" s="9">
        <v>0</v>
      </c>
      <c r="C16" s="10" t="s">
        <v>238</v>
      </c>
      <c r="D16" s="9">
        <v>0</v>
      </c>
      <c r="E16" s="10" t="s">
        <v>238</v>
      </c>
      <c r="F16" s="9">
        <v>454.77383863080701</v>
      </c>
      <c r="G16" s="10" t="s">
        <v>159</v>
      </c>
      <c r="H16" s="9">
        <v>0</v>
      </c>
      <c r="I16" s="10" t="s">
        <v>238</v>
      </c>
      <c r="J16" s="9">
        <v>0</v>
      </c>
      <c r="K16" s="10" t="s">
        <v>238</v>
      </c>
      <c r="L16" s="9">
        <v>0</v>
      </c>
      <c r="M16" s="10" t="s">
        <v>238</v>
      </c>
      <c r="N16" s="9">
        <v>0</v>
      </c>
      <c r="O16" s="10" t="s">
        <v>238</v>
      </c>
      <c r="P16" s="9">
        <v>0</v>
      </c>
      <c r="Q16" s="10" t="s">
        <v>238</v>
      </c>
      <c r="R16" s="9">
        <v>454.77383863080701</v>
      </c>
      <c r="S16" s="10" t="s">
        <v>159</v>
      </c>
    </row>
    <row r="17" spans="1:19" x14ac:dyDescent="0.2">
      <c r="A17" s="12" t="s">
        <v>183</v>
      </c>
      <c r="B17" s="9">
        <v>0</v>
      </c>
      <c r="C17" s="10" t="s">
        <v>238</v>
      </c>
      <c r="D17" s="9">
        <v>0</v>
      </c>
      <c r="E17" s="10" t="s">
        <v>238</v>
      </c>
      <c r="F17" s="9">
        <v>502.44055272511798</v>
      </c>
      <c r="G17" s="10" t="s">
        <v>159</v>
      </c>
      <c r="H17" s="9">
        <v>0</v>
      </c>
      <c r="I17" s="10" t="s">
        <v>238</v>
      </c>
      <c r="J17" s="9">
        <v>0</v>
      </c>
      <c r="K17" s="10" t="s">
        <v>238</v>
      </c>
      <c r="L17" s="9">
        <v>0</v>
      </c>
      <c r="M17" s="10" t="s">
        <v>238</v>
      </c>
      <c r="N17" s="9">
        <v>0</v>
      </c>
      <c r="O17" s="10" t="s">
        <v>238</v>
      </c>
      <c r="P17" s="9">
        <v>0</v>
      </c>
      <c r="Q17" s="10" t="s">
        <v>238</v>
      </c>
      <c r="R17" s="9">
        <v>502.44055272511798</v>
      </c>
      <c r="S17" s="10" t="s">
        <v>159</v>
      </c>
    </row>
    <row r="18" spans="1:19" x14ac:dyDescent="0.2">
      <c r="A18" s="12" t="s">
        <v>184</v>
      </c>
      <c r="B18" s="9">
        <v>0</v>
      </c>
      <c r="C18" s="10" t="s">
        <v>238</v>
      </c>
      <c r="D18" s="9">
        <v>0</v>
      </c>
      <c r="E18" s="10" t="s">
        <v>238</v>
      </c>
      <c r="F18" s="9">
        <v>217.75494821634101</v>
      </c>
      <c r="G18" s="10" t="s">
        <v>159</v>
      </c>
      <c r="H18" s="9">
        <v>0</v>
      </c>
      <c r="I18" s="10" t="s">
        <v>238</v>
      </c>
      <c r="J18" s="9">
        <v>0</v>
      </c>
      <c r="K18" s="10" t="s">
        <v>238</v>
      </c>
      <c r="L18" s="9">
        <v>0</v>
      </c>
      <c r="M18" s="10" t="s">
        <v>238</v>
      </c>
      <c r="N18" s="9">
        <v>0</v>
      </c>
      <c r="O18" s="10" t="s">
        <v>238</v>
      </c>
      <c r="P18" s="9">
        <v>0</v>
      </c>
      <c r="Q18" s="10" t="s">
        <v>238</v>
      </c>
      <c r="R18" s="9">
        <v>217.75494821634101</v>
      </c>
      <c r="S18" s="10" t="s">
        <v>159</v>
      </c>
    </row>
    <row r="19" spans="1:19" x14ac:dyDescent="0.2">
      <c r="A19" s="12" t="s">
        <v>185</v>
      </c>
      <c r="B19" s="9">
        <v>0</v>
      </c>
      <c r="C19" s="10" t="s">
        <v>238</v>
      </c>
      <c r="D19" s="9">
        <v>0</v>
      </c>
      <c r="E19" s="10" t="s">
        <v>238</v>
      </c>
      <c r="F19" s="9">
        <v>115.649578937082</v>
      </c>
      <c r="G19" s="10" t="s">
        <v>159</v>
      </c>
      <c r="H19" s="9">
        <v>0</v>
      </c>
      <c r="I19" s="10" t="s">
        <v>238</v>
      </c>
      <c r="J19" s="9">
        <v>0</v>
      </c>
      <c r="K19" s="10" t="s">
        <v>238</v>
      </c>
      <c r="L19" s="9">
        <v>0</v>
      </c>
      <c r="M19" s="10" t="s">
        <v>238</v>
      </c>
      <c r="N19" s="9">
        <v>0</v>
      </c>
      <c r="O19" s="10" t="s">
        <v>238</v>
      </c>
      <c r="P19" s="9">
        <v>0</v>
      </c>
      <c r="Q19" s="10" t="s">
        <v>238</v>
      </c>
      <c r="R19" s="9">
        <v>115.649578937082</v>
      </c>
      <c r="S19" s="10" t="s">
        <v>159</v>
      </c>
    </row>
    <row r="20" spans="1:19" x14ac:dyDescent="0.2">
      <c r="A20" s="12" t="s">
        <v>187</v>
      </c>
      <c r="B20" s="9">
        <v>0</v>
      </c>
      <c r="C20" s="10" t="s">
        <v>238</v>
      </c>
      <c r="D20" s="9">
        <v>0</v>
      </c>
      <c r="E20" s="10" t="s">
        <v>238</v>
      </c>
      <c r="F20" s="9">
        <v>25.370356371490299</v>
      </c>
      <c r="G20" s="10" t="s">
        <v>159</v>
      </c>
      <c r="H20" s="9">
        <v>0</v>
      </c>
      <c r="I20" s="10" t="s">
        <v>238</v>
      </c>
      <c r="J20" s="9">
        <v>0</v>
      </c>
      <c r="K20" s="10" t="s">
        <v>238</v>
      </c>
      <c r="L20" s="9">
        <v>0</v>
      </c>
      <c r="M20" s="10" t="s">
        <v>238</v>
      </c>
      <c r="N20" s="9">
        <v>0</v>
      </c>
      <c r="O20" s="10" t="s">
        <v>238</v>
      </c>
      <c r="P20" s="9">
        <v>0</v>
      </c>
      <c r="Q20" s="10" t="s">
        <v>238</v>
      </c>
      <c r="R20" s="9">
        <v>25.370356371490299</v>
      </c>
      <c r="S20" s="10" t="s">
        <v>159</v>
      </c>
    </row>
    <row r="21" spans="1:19" x14ac:dyDescent="0.2">
      <c r="A21" s="12" t="s">
        <v>188</v>
      </c>
      <c r="B21" s="9">
        <v>0</v>
      </c>
      <c r="C21" s="10" t="s">
        <v>238</v>
      </c>
      <c r="D21" s="9">
        <v>0</v>
      </c>
      <c r="E21" s="10" t="s">
        <v>238</v>
      </c>
      <c r="F21" s="9">
        <v>0</v>
      </c>
      <c r="G21" s="10" t="s">
        <v>159</v>
      </c>
      <c r="H21" s="9">
        <v>0</v>
      </c>
      <c r="I21" s="10" t="s">
        <v>238</v>
      </c>
      <c r="J21" s="9">
        <v>0</v>
      </c>
      <c r="K21" s="10" t="s">
        <v>238</v>
      </c>
      <c r="L21" s="9">
        <v>0</v>
      </c>
      <c r="M21" s="10" t="s">
        <v>238</v>
      </c>
      <c r="N21" s="9">
        <v>0</v>
      </c>
      <c r="O21" s="10" t="s">
        <v>238</v>
      </c>
      <c r="P21" s="9">
        <v>0</v>
      </c>
      <c r="Q21" s="10" t="s">
        <v>238</v>
      </c>
      <c r="R21" s="9">
        <v>0</v>
      </c>
      <c r="S21" s="10" t="s">
        <v>159</v>
      </c>
    </row>
    <row r="22" spans="1:19" x14ac:dyDescent="0.2">
      <c r="A22" s="12" t="s">
        <v>189</v>
      </c>
      <c r="B22" s="9">
        <v>0</v>
      </c>
      <c r="C22" s="10" t="s">
        <v>238</v>
      </c>
      <c r="D22" s="9">
        <v>0</v>
      </c>
      <c r="E22" s="10" t="s">
        <v>238</v>
      </c>
      <c r="F22" s="9">
        <v>0</v>
      </c>
      <c r="G22" s="10" t="s">
        <v>159</v>
      </c>
      <c r="H22" s="9">
        <v>0</v>
      </c>
      <c r="I22" s="10" t="s">
        <v>238</v>
      </c>
      <c r="J22" s="9">
        <v>0</v>
      </c>
      <c r="K22" s="10" t="s">
        <v>238</v>
      </c>
      <c r="L22" s="9">
        <v>0</v>
      </c>
      <c r="M22" s="10" t="s">
        <v>238</v>
      </c>
      <c r="N22" s="9">
        <v>0</v>
      </c>
      <c r="O22" s="10" t="s">
        <v>238</v>
      </c>
      <c r="P22" s="9">
        <v>0</v>
      </c>
      <c r="Q22" s="10" t="s">
        <v>238</v>
      </c>
      <c r="R22" s="9">
        <v>0</v>
      </c>
      <c r="S22" s="10" t="s">
        <v>159</v>
      </c>
    </row>
    <row r="23" spans="1:19" x14ac:dyDescent="0.2">
      <c r="A23" s="12" t="s">
        <v>190</v>
      </c>
      <c r="B23" s="9">
        <v>0</v>
      </c>
      <c r="C23" s="10" t="s">
        <v>238</v>
      </c>
      <c r="D23" s="9">
        <v>0</v>
      </c>
      <c r="E23" s="10" t="s">
        <v>238</v>
      </c>
      <c r="F23" s="9">
        <v>0</v>
      </c>
      <c r="G23" s="10" t="s">
        <v>159</v>
      </c>
      <c r="H23" s="9">
        <v>0</v>
      </c>
      <c r="I23" s="10" t="s">
        <v>238</v>
      </c>
      <c r="J23" s="9">
        <v>0</v>
      </c>
      <c r="K23" s="10" t="s">
        <v>238</v>
      </c>
      <c r="L23" s="9">
        <v>0</v>
      </c>
      <c r="M23" s="10" t="s">
        <v>238</v>
      </c>
      <c r="N23" s="9">
        <v>0</v>
      </c>
      <c r="O23" s="10" t="s">
        <v>238</v>
      </c>
      <c r="P23" s="9">
        <v>0</v>
      </c>
      <c r="Q23" s="10" t="s">
        <v>238</v>
      </c>
      <c r="R23" s="9">
        <v>0</v>
      </c>
      <c r="S23" s="10" t="s">
        <v>159</v>
      </c>
    </row>
    <row r="24" spans="1:19" x14ac:dyDescent="0.2">
      <c r="A24" s="12" t="s">
        <v>191</v>
      </c>
      <c r="B24" s="9">
        <v>0</v>
      </c>
      <c r="C24" s="10" t="s">
        <v>238</v>
      </c>
      <c r="D24" s="9">
        <v>0</v>
      </c>
      <c r="E24" s="10" t="s">
        <v>238</v>
      </c>
      <c r="F24" s="9">
        <v>0</v>
      </c>
      <c r="G24" s="10" t="s">
        <v>159</v>
      </c>
      <c r="H24" s="9">
        <v>0</v>
      </c>
      <c r="I24" s="10" t="s">
        <v>238</v>
      </c>
      <c r="J24" s="9">
        <v>0</v>
      </c>
      <c r="K24" s="10" t="s">
        <v>238</v>
      </c>
      <c r="L24" s="9">
        <v>0</v>
      </c>
      <c r="M24" s="10" t="s">
        <v>238</v>
      </c>
      <c r="N24" s="9">
        <v>0</v>
      </c>
      <c r="O24" s="10" t="s">
        <v>238</v>
      </c>
      <c r="P24" s="9">
        <v>0</v>
      </c>
      <c r="Q24" s="10" t="s">
        <v>238</v>
      </c>
      <c r="R24" s="9">
        <v>0</v>
      </c>
      <c r="S24" s="10" t="s">
        <v>159</v>
      </c>
    </row>
    <row r="25" spans="1:19" x14ac:dyDescent="0.2">
      <c r="A25" s="12" t="s">
        <v>192</v>
      </c>
      <c r="B25" s="9">
        <v>0</v>
      </c>
      <c r="C25" s="10" t="s">
        <v>238</v>
      </c>
      <c r="D25" s="9">
        <v>0</v>
      </c>
      <c r="E25" s="10" t="s">
        <v>238</v>
      </c>
      <c r="F25" s="9">
        <v>0</v>
      </c>
      <c r="G25" s="10" t="s">
        <v>159</v>
      </c>
      <c r="H25" s="9">
        <v>0</v>
      </c>
      <c r="I25" s="10" t="s">
        <v>238</v>
      </c>
      <c r="J25" s="9">
        <v>0</v>
      </c>
      <c r="K25" s="10" t="s">
        <v>238</v>
      </c>
      <c r="L25" s="9">
        <v>0</v>
      </c>
      <c r="M25" s="10" t="s">
        <v>238</v>
      </c>
      <c r="N25" s="9">
        <v>0</v>
      </c>
      <c r="O25" s="10" t="s">
        <v>238</v>
      </c>
      <c r="P25" s="9">
        <v>0</v>
      </c>
      <c r="Q25" s="10" t="s">
        <v>238</v>
      </c>
      <c r="R25" s="9">
        <v>0</v>
      </c>
      <c r="S25" s="10" t="s">
        <v>159</v>
      </c>
    </row>
    <row r="26" spans="1:19" x14ac:dyDescent="0.2">
      <c r="A26" s="12" t="s">
        <v>193</v>
      </c>
      <c r="B26" s="9">
        <v>0</v>
      </c>
      <c r="C26" s="10" t="s">
        <v>238</v>
      </c>
      <c r="D26" s="9">
        <v>0</v>
      </c>
      <c r="E26" s="10" t="s">
        <v>238</v>
      </c>
      <c r="F26" s="9">
        <v>0</v>
      </c>
      <c r="G26" s="10" t="s">
        <v>159</v>
      </c>
      <c r="H26" s="9">
        <v>0</v>
      </c>
      <c r="I26" s="10" t="s">
        <v>238</v>
      </c>
      <c r="J26" s="9">
        <v>0</v>
      </c>
      <c r="K26" s="10" t="s">
        <v>238</v>
      </c>
      <c r="L26" s="9">
        <v>0</v>
      </c>
      <c r="M26" s="10" t="s">
        <v>238</v>
      </c>
      <c r="N26" s="9">
        <v>0</v>
      </c>
      <c r="O26" s="10" t="s">
        <v>238</v>
      </c>
      <c r="P26" s="9">
        <v>0</v>
      </c>
      <c r="Q26" s="10" t="s">
        <v>238</v>
      </c>
      <c r="R26" s="9">
        <v>0</v>
      </c>
      <c r="S26" s="10" t="s">
        <v>159</v>
      </c>
    </row>
    <row r="27" spans="1:19" x14ac:dyDescent="0.2">
      <c r="A27" s="12" t="s">
        <v>195</v>
      </c>
      <c r="B27" s="9">
        <v>0</v>
      </c>
      <c r="C27" s="10" t="s">
        <v>238</v>
      </c>
      <c r="D27" s="9">
        <v>0</v>
      </c>
      <c r="E27" s="10" t="s">
        <v>238</v>
      </c>
      <c r="F27" s="9">
        <v>9.7645429362880898E-3</v>
      </c>
      <c r="G27" s="10" t="s">
        <v>159</v>
      </c>
      <c r="H27" s="9">
        <v>0</v>
      </c>
      <c r="I27" s="10" t="s">
        <v>238</v>
      </c>
      <c r="J27" s="9">
        <v>0</v>
      </c>
      <c r="K27" s="10" t="s">
        <v>238</v>
      </c>
      <c r="L27" s="9">
        <v>0</v>
      </c>
      <c r="M27" s="10" t="s">
        <v>238</v>
      </c>
      <c r="N27" s="9">
        <v>0</v>
      </c>
      <c r="O27" s="10" t="s">
        <v>238</v>
      </c>
      <c r="P27" s="9">
        <v>0</v>
      </c>
      <c r="Q27" s="10" t="s">
        <v>238</v>
      </c>
      <c r="R27" s="9">
        <v>9.7645429362880898E-3</v>
      </c>
      <c r="S27" s="10" t="s">
        <v>159</v>
      </c>
    </row>
    <row r="28" spans="1:19" x14ac:dyDescent="0.2">
      <c r="A28" s="12" t="s">
        <v>196</v>
      </c>
      <c r="B28" s="9">
        <v>0</v>
      </c>
      <c r="C28" s="10" t="s">
        <v>238</v>
      </c>
      <c r="D28" s="9">
        <v>0</v>
      </c>
      <c r="E28" s="10" t="s">
        <v>238</v>
      </c>
      <c r="F28" s="9">
        <v>5.27577132486388E-3</v>
      </c>
      <c r="G28" s="10" t="s">
        <v>159</v>
      </c>
      <c r="H28" s="9">
        <v>0</v>
      </c>
      <c r="I28" s="10" t="s">
        <v>238</v>
      </c>
      <c r="J28" s="9">
        <v>0</v>
      </c>
      <c r="K28" s="10" t="s">
        <v>238</v>
      </c>
      <c r="L28" s="9">
        <v>0</v>
      </c>
      <c r="M28" s="10" t="s">
        <v>238</v>
      </c>
      <c r="N28" s="9">
        <v>0</v>
      </c>
      <c r="O28" s="10" t="s">
        <v>238</v>
      </c>
      <c r="P28" s="9">
        <v>0</v>
      </c>
      <c r="Q28" s="10" t="s">
        <v>238</v>
      </c>
      <c r="R28" s="9">
        <v>5.27577132486388E-3</v>
      </c>
      <c r="S28" s="10" t="s">
        <v>159</v>
      </c>
    </row>
    <row r="29" spans="1:19" x14ac:dyDescent="0.2">
      <c r="A29" s="12" t="s">
        <v>198</v>
      </c>
      <c r="B29" s="9">
        <v>0</v>
      </c>
      <c r="C29" s="10" t="s">
        <v>238</v>
      </c>
      <c r="D29" s="9">
        <v>0</v>
      </c>
      <c r="E29" s="10" t="s">
        <v>238</v>
      </c>
      <c r="F29" s="9">
        <v>1.0463045414069499E-3</v>
      </c>
      <c r="G29" s="10" t="s">
        <v>159</v>
      </c>
      <c r="H29" s="9">
        <v>0</v>
      </c>
      <c r="I29" s="10" t="s">
        <v>238</v>
      </c>
      <c r="J29" s="9">
        <v>0</v>
      </c>
      <c r="K29" s="10" t="s">
        <v>238</v>
      </c>
      <c r="L29" s="9">
        <v>0</v>
      </c>
      <c r="M29" s="10" t="s">
        <v>238</v>
      </c>
      <c r="N29" s="9">
        <v>0</v>
      </c>
      <c r="O29" s="10" t="s">
        <v>238</v>
      </c>
      <c r="P29" s="9">
        <v>0</v>
      </c>
      <c r="Q29" s="10" t="s">
        <v>238</v>
      </c>
      <c r="R29" s="9">
        <v>1.0463045414069499E-3</v>
      </c>
      <c r="S29" s="10" t="s">
        <v>159</v>
      </c>
    </row>
    <row r="30" spans="1:19" x14ac:dyDescent="0.2">
      <c r="A30" s="12" t="s">
        <v>199</v>
      </c>
      <c r="B30" s="9">
        <v>0</v>
      </c>
      <c r="C30" s="10" t="s">
        <v>238</v>
      </c>
      <c r="D30" s="9">
        <v>0</v>
      </c>
      <c r="E30" s="10" t="s">
        <v>238</v>
      </c>
      <c r="F30" s="9">
        <v>0.88665644171779101</v>
      </c>
      <c r="G30" s="10" t="s">
        <v>225</v>
      </c>
      <c r="H30" s="9">
        <v>0</v>
      </c>
      <c r="I30" s="10" t="s">
        <v>238</v>
      </c>
      <c r="J30" s="9">
        <v>0</v>
      </c>
      <c r="K30" s="10" t="s">
        <v>238</v>
      </c>
      <c r="L30" s="9">
        <v>0</v>
      </c>
      <c r="M30" s="10" t="s">
        <v>238</v>
      </c>
      <c r="N30" s="9">
        <v>0</v>
      </c>
      <c r="O30" s="10" t="s">
        <v>238</v>
      </c>
      <c r="P30" s="9">
        <v>0</v>
      </c>
      <c r="Q30" s="10" t="s">
        <v>238</v>
      </c>
      <c r="R30" s="9">
        <v>0.88665644171779101</v>
      </c>
      <c r="S30" s="10" t="s">
        <v>159</v>
      </c>
    </row>
    <row r="31" spans="1:19" x14ac:dyDescent="0.2">
      <c r="A31" s="12" t="s">
        <v>200</v>
      </c>
      <c r="B31" s="9">
        <v>0</v>
      </c>
      <c r="C31" s="10" t="s">
        <v>238</v>
      </c>
      <c r="D31" s="9">
        <v>0</v>
      </c>
      <c r="E31" s="10" t="s">
        <v>238</v>
      </c>
      <c r="F31" s="9">
        <v>4.5659464131374197</v>
      </c>
      <c r="G31" s="10" t="s">
        <v>159</v>
      </c>
      <c r="H31" s="9">
        <v>0</v>
      </c>
      <c r="I31" s="10" t="s">
        <v>238</v>
      </c>
      <c r="J31" s="9">
        <v>0</v>
      </c>
      <c r="K31" s="10" t="s">
        <v>238</v>
      </c>
      <c r="L31" s="9">
        <v>0</v>
      </c>
      <c r="M31" s="10" t="s">
        <v>238</v>
      </c>
      <c r="N31" s="9">
        <v>0</v>
      </c>
      <c r="O31" s="10" t="s">
        <v>238</v>
      </c>
      <c r="P31" s="9">
        <v>0</v>
      </c>
      <c r="Q31" s="10" t="s">
        <v>238</v>
      </c>
      <c r="R31" s="9">
        <v>4.5659464131374197</v>
      </c>
      <c r="S31" s="10" t="s">
        <v>159</v>
      </c>
    </row>
    <row r="32" spans="1:19" x14ac:dyDescent="0.2">
      <c r="A32" s="15" t="s">
        <v>201</v>
      </c>
      <c r="B32" s="13">
        <v>0</v>
      </c>
      <c r="C32" s="14" t="s">
        <v>238</v>
      </c>
      <c r="D32" s="13">
        <v>0</v>
      </c>
      <c r="E32" s="14" t="s">
        <v>238</v>
      </c>
      <c r="F32" s="13">
        <v>13.132999999999999</v>
      </c>
      <c r="G32" s="14" t="s">
        <v>159</v>
      </c>
      <c r="H32" s="13">
        <v>0</v>
      </c>
      <c r="I32" s="14" t="s">
        <v>238</v>
      </c>
      <c r="J32" s="13">
        <v>0</v>
      </c>
      <c r="K32" s="14" t="s">
        <v>238</v>
      </c>
      <c r="L32" s="13">
        <v>0</v>
      </c>
      <c r="M32" s="14" t="s">
        <v>238</v>
      </c>
      <c r="N32" s="13">
        <v>0</v>
      </c>
      <c r="O32" s="14" t="s">
        <v>238</v>
      </c>
      <c r="P32" s="13">
        <v>0</v>
      </c>
      <c r="Q32" s="14" t="s">
        <v>238</v>
      </c>
      <c r="R32" s="13">
        <v>13.132999999999999</v>
      </c>
      <c r="S32" s="14" t="s">
        <v>159</v>
      </c>
    </row>
    <row r="34" spans="1:2" x14ac:dyDescent="0.2">
      <c r="A34" s="16" t="s">
        <v>202</v>
      </c>
      <c r="B34" s="16" t="s">
        <v>203</v>
      </c>
    </row>
    <row r="36" spans="1:2" x14ac:dyDescent="0.2">
      <c r="B36" s="16" t="s">
        <v>281</v>
      </c>
    </row>
    <row r="37" spans="1:2" x14ac:dyDescent="0.2">
      <c r="B37" s="16" t="s">
        <v>282</v>
      </c>
    </row>
    <row r="38" spans="1:2" x14ac:dyDescent="0.2">
      <c r="B38" s="16" t="s">
        <v>283</v>
      </c>
    </row>
    <row r="40" spans="1:2" x14ac:dyDescent="0.2">
      <c r="B40" s="16" t="s">
        <v>241</v>
      </c>
    </row>
    <row r="43" spans="1:2" x14ac:dyDescent="0.2">
      <c r="A43" s="17" t="str">
        <f>HYPERLINK("#'INTERACTIVE_GAMING 1'!A2", "&lt;&lt;&lt; Previous table")</f>
        <v>&lt;&lt;&lt; Previous table</v>
      </c>
    </row>
    <row r="44" spans="1:2" x14ac:dyDescent="0.2">
      <c r="A44" s="17" t="str">
        <f>HYPERLINK("#'INTERACTIVE_GAMING 3'!A2", "&gt;&gt;&gt; Next table")</f>
        <v>&gt;&gt;&gt; Next table</v>
      </c>
    </row>
  </sheetData>
  <mergeCells count="12">
    <mergeCell ref="A2:S2"/>
    <mergeCell ref="A3:S3"/>
    <mergeCell ref="A6:S6"/>
    <mergeCell ref="B5:C5"/>
    <mergeCell ref="D5:E5"/>
    <mergeCell ref="F5:G5"/>
    <mergeCell ref="H5:I5"/>
    <mergeCell ref="J5:K5"/>
    <mergeCell ref="L5:M5"/>
    <mergeCell ref="N5:O5"/>
    <mergeCell ref="P5:Q5"/>
    <mergeCell ref="R5:S5"/>
  </mergeCells>
  <pageMargins left="0.7" right="0.7" top="0.75" bottom="0.75" header="0.3" footer="0.3"/>
  <pageSetup paperSize="9" orientation="portrait" horizontalDpi="300" verticalDpi="30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A1:S44"/>
  <sheetViews>
    <sheetView workbookViewId="0"/>
  </sheetViews>
  <sheetFormatPr defaultColWidth="11.42578125" defaultRowHeight="12.75" x14ac:dyDescent="0.2"/>
  <cols>
    <col min="1" max="2" width="12.7109375" customWidth="1"/>
    <col min="3" max="3" width="4.42578125" customWidth="1"/>
    <col min="4" max="4" width="12.7109375" customWidth="1"/>
    <col min="5" max="5" width="4.42578125" customWidth="1"/>
    <col min="6" max="6" width="12.7109375" customWidth="1"/>
    <col min="7" max="7" width="4.42578125" customWidth="1"/>
    <col min="8" max="8" width="12.7109375" customWidth="1"/>
    <col min="9" max="9" width="4.42578125" customWidth="1"/>
    <col min="10" max="10" width="12.7109375" customWidth="1"/>
    <col min="11" max="11" width="4.42578125" customWidth="1"/>
    <col min="12" max="12" width="12.7109375" customWidth="1"/>
    <col min="13" max="13" width="4.42578125" customWidth="1"/>
    <col min="14" max="14" width="12.7109375" customWidth="1"/>
    <col min="15" max="15" width="4.42578125" customWidth="1"/>
    <col min="16" max="16" width="12.7109375" customWidth="1"/>
    <col min="17" max="17" width="4.42578125" customWidth="1"/>
    <col min="18" max="18" width="12.7109375" customWidth="1"/>
    <col min="19" max="19" width="4.42578125" customWidth="1"/>
  </cols>
  <sheetData>
    <row r="1" spans="1:19" x14ac:dyDescent="0.2">
      <c r="A1" s="8" t="str">
        <f>HYPERLINK("#'INDEX'!B38", "Link to index")</f>
        <v>Link to index</v>
      </c>
    </row>
    <row r="2" spans="1:19" ht="15.75" customHeight="1" x14ac:dyDescent="0.2">
      <c r="A2" s="25" t="s">
        <v>285</v>
      </c>
      <c r="B2" s="24"/>
      <c r="C2" s="24"/>
      <c r="D2" s="24"/>
      <c r="E2" s="24"/>
      <c r="F2" s="24"/>
      <c r="G2" s="24"/>
      <c r="H2" s="24"/>
      <c r="I2" s="24"/>
      <c r="J2" s="24"/>
      <c r="K2" s="24"/>
      <c r="L2" s="24"/>
      <c r="M2" s="24"/>
      <c r="N2" s="24"/>
      <c r="O2" s="24"/>
      <c r="P2" s="24"/>
      <c r="Q2" s="24"/>
      <c r="R2" s="24"/>
      <c r="S2" s="24"/>
    </row>
    <row r="3" spans="1:19" ht="15.75" customHeight="1" x14ac:dyDescent="0.2">
      <c r="A3" s="25" t="s">
        <v>56</v>
      </c>
      <c r="B3" s="24"/>
      <c r="C3" s="24"/>
      <c r="D3" s="24"/>
      <c r="E3" s="24"/>
      <c r="F3" s="24"/>
      <c r="G3" s="24"/>
      <c r="H3" s="24"/>
      <c r="I3" s="24"/>
      <c r="J3" s="24"/>
      <c r="K3" s="24"/>
      <c r="L3" s="24"/>
      <c r="M3" s="24"/>
      <c r="N3" s="24"/>
      <c r="O3" s="24"/>
      <c r="P3" s="24"/>
      <c r="Q3" s="24"/>
      <c r="R3" s="24"/>
      <c r="S3" s="24"/>
    </row>
    <row r="4" spans="1:19" ht="15.75" customHeight="1" x14ac:dyDescent="0.2"/>
    <row r="5" spans="1:19" ht="55.5" customHeight="1" x14ac:dyDescent="0.2">
      <c r="A5" s="11" t="s">
        <v>159</v>
      </c>
      <c r="B5" s="27" t="s">
        <v>160</v>
      </c>
      <c r="C5" s="27" t="s">
        <v>159</v>
      </c>
      <c r="D5" s="27" t="s">
        <v>161</v>
      </c>
      <c r="E5" s="27" t="s">
        <v>159</v>
      </c>
      <c r="F5" s="27" t="s">
        <v>162</v>
      </c>
      <c r="G5" s="27" t="s">
        <v>159</v>
      </c>
      <c r="H5" s="27" t="s">
        <v>163</v>
      </c>
      <c r="I5" s="27" t="s">
        <v>159</v>
      </c>
      <c r="J5" s="27" t="s">
        <v>164</v>
      </c>
      <c r="K5" s="27" t="s">
        <v>159</v>
      </c>
      <c r="L5" s="27" t="s">
        <v>165</v>
      </c>
      <c r="M5" s="27" t="s">
        <v>159</v>
      </c>
      <c r="N5" s="27" t="s">
        <v>166</v>
      </c>
      <c r="O5" s="27" t="s">
        <v>159</v>
      </c>
      <c r="P5" s="27" t="s">
        <v>167</v>
      </c>
      <c r="Q5" s="27" t="s">
        <v>159</v>
      </c>
      <c r="R5" s="27" t="s">
        <v>168</v>
      </c>
      <c r="S5" s="27" t="s">
        <v>159</v>
      </c>
    </row>
    <row r="6" spans="1:19" x14ac:dyDescent="0.2">
      <c r="A6" s="26" t="s">
        <v>212</v>
      </c>
      <c r="B6" s="26"/>
      <c r="C6" s="26"/>
      <c r="D6" s="26"/>
      <c r="E6" s="26"/>
      <c r="F6" s="26"/>
      <c r="G6" s="26"/>
      <c r="H6" s="26"/>
      <c r="I6" s="26"/>
      <c r="J6" s="26"/>
      <c r="K6" s="26"/>
      <c r="L6" s="26"/>
      <c r="M6" s="26"/>
      <c r="N6" s="26"/>
      <c r="O6" s="26"/>
      <c r="P6" s="26"/>
      <c r="Q6" s="26"/>
      <c r="R6" s="26"/>
      <c r="S6" s="26"/>
    </row>
    <row r="7" spans="1:19" x14ac:dyDescent="0.2">
      <c r="A7" s="12" t="s">
        <v>170</v>
      </c>
      <c r="B7" s="18">
        <v>0</v>
      </c>
      <c r="C7" s="10" t="s">
        <v>238</v>
      </c>
      <c r="D7" s="18">
        <v>0</v>
      </c>
      <c r="E7" s="10" t="s">
        <v>238</v>
      </c>
      <c r="F7" s="18">
        <v>0</v>
      </c>
      <c r="G7" s="10" t="s">
        <v>159</v>
      </c>
      <c r="H7" s="18">
        <v>0</v>
      </c>
      <c r="I7" s="10" t="s">
        <v>159</v>
      </c>
      <c r="J7" s="18">
        <v>0</v>
      </c>
      <c r="K7" s="10" t="s">
        <v>238</v>
      </c>
      <c r="L7" s="18">
        <v>0</v>
      </c>
      <c r="M7" s="10" t="s">
        <v>159</v>
      </c>
      <c r="N7" s="18">
        <v>0</v>
      </c>
      <c r="O7" s="10" t="s">
        <v>238</v>
      </c>
      <c r="P7" s="18">
        <v>0</v>
      </c>
      <c r="Q7" s="10" t="s">
        <v>238</v>
      </c>
      <c r="R7" s="18">
        <v>0</v>
      </c>
      <c r="S7" s="10" t="s">
        <v>159</v>
      </c>
    </row>
    <row r="8" spans="1:19" x14ac:dyDescent="0.2">
      <c r="A8" s="12" t="s">
        <v>171</v>
      </c>
      <c r="B8" s="18">
        <v>0</v>
      </c>
      <c r="C8" s="10" t="s">
        <v>238</v>
      </c>
      <c r="D8" s="18">
        <v>0</v>
      </c>
      <c r="E8" s="10" t="s">
        <v>238</v>
      </c>
      <c r="F8" s="18">
        <v>0</v>
      </c>
      <c r="G8" s="10" t="s">
        <v>159</v>
      </c>
      <c r="H8" s="18">
        <v>0</v>
      </c>
      <c r="I8" s="10" t="s">
        <v>159</v>
      </c>
      <c r="J8" s="18">
        <v>0</v>
      </c>
      <c r="K8" s="10" t="s">
        <v>238</v>
      </c>
      <c r="L8" s="18">
        <v>0</v>
      </c>
      <c r="M8" s="10" t="s">
        <v>159</v>
      </c>
      <c r="N8" s="18">
        <v>0</v>
      </c>
      <c r="O8" s="10" t="s">
        <v>238</v>
      </c>
      <c r="P8" s="18">
        <v>0</v>
      </c>
      <c r="Q8" s="10" t="s">
        <v>238</v>
      </c>
      <c r="R8" s="18">
        <v>0</v>
      </c>
      <c r="S8" s="10" t="s">
        <v>159</v>
      </c>
    </row>
    <row r="9" spans="1:19" x14ac:dyDescent="0.2">
      <c r="A9" s="12" t="s">
        <v>172</v>
      </c>
      <c r="B9" s="18">
        <v>0</v>
      </c>
      <c r="C9" s="10" t="s">
        <v>238</v>
      </c>
      <c r="D9" s="18">
        <v>0</v>
      </c>
      <c r="E9" s="10" t="s">
        <v>238</v>
      </c>
      <c r="F9" s="18">
        <v>0</v>
      </c>
      <c r="G9" s="10" t="s">
        <v>159</v>
      </c>
      <c r="H9" s="18">
        <v>0</v>
      </c>
      <c r="I9" s="10" t="s">
        <v>159</v>
      </c>
      <c r="J9" s="18">
        <v>0</v>
      </c>
      <c r="K9" s="10" t="s">
        <v>238</v>
      </c>
      <c r="L9" s="18">
        <v>0</v>
      </c>
      <c r="M9" s="10" t="s">
        <v>159</v>
      </c>
      <c r="N9" s="18">
        <v>0</v>
      </c>
      <c r="O9" s="10" t="s">
        <v>238</v>
      </c>
      <c r="P9" s="18">
        <v>0</v>
      </c>
      <c r="Q9" s="10" t="s">
        <v>238</v>
      </c>
      <c r="R9" s="18">
        <v>0</v>
      </c>
      <c r="S9" s="10" t="s">
        <v>159</v>
      </c>
    </row>
    <row r="10" spans="1:19" x14ac:dyDescent="0.2">
      <c r="A10" s="12" t="s">
        <v>173</v>
      </c>
      <c r="B10" s="18">
        <v>0</v>
      </c>
      <c r="C10" s="10" t="s">
        <v>238</v>
      </c>
      <c r="D10" s="18">
        <v>0</v>
      </c>
      <c r="E10" s="10" t="s">
        <v>238</v>
      </c>
      <c r="F10" s="18">
        <v>19.2755117614869</v>
      </c>
      <c r="G10" s="10" t="s">
        <v>159</v>
      </c>
      <c r="H10" s="18">
        <v>0</v>
      </c>
      <c r="I10" s="10" t="s">
        <v>159</v>
      </c>
      <c r="J10" s="18">
        <v>0</v>
      </c>
      <c r="K10" s="10" t="s">
        <v>238</v>
      </c>
      <c r="L10" s="18">
        <v>0</v>
      </c>
      <c r="M10" s="10" t="s">
        <v>159</v>
      </c>
      <c r="N10" s="18">
        <v>0</v>
      </c>
      <c r="O10" s="10" t="s">
        <v>238</v>
      </c>
      <c r="P10" s="18">
        <v>0</v>
      </c>
      <c r="Q10" s="10" t="s">
        <v>238</v>
      </c>
      <c r="R10" s="18">
        <v>0.18484241505860999</v>
      </c>
      <c r="S10" s="10" t="s">
        <v>159</v>
      </c>
    </row>
    <row r="11" spans="1:19" x14ac:dyDescent="0.2">
      <c r="A11" s="12" t="s">
        <v>174</v>
      </c>
      <c r="B11" s="18">
        <v>0</v>
      </c>
      <c r="C11" s="10" t="s">
        <v>238</v>
      </c>
      <c r="D11" s="18">
        <v>0</v>
      </c>
      <c r="E11" s="10" t="s">
        <v>238</v>
      </c>
      <c r="F11" s="18">
        <v>770.82003450703496</v>
      </c>
      <c r="G11" s="10" t="s">
        <v>159</v>
      </c>
      <c r="H11" s="18">
        <v>1.5109391998065999E-2</v>
      </c>
      <c r="I11" s="10" t="s">
        <v>159</v>
      </c>
      <c r="J11" s="18">
        <v>0</v>
      </c>
      <c r="K11" s="10" t="s">
        <v>238</v>
      </c>
      <c r="L11" s="18">
        <v>0</v>
      </c>
      <c r="M11" s="10" t="s">
        <v>159</v>
      </c>
      <c r="N11" s="18">
        <v>0</v>
      </c>
      <c r="O11" s="10" t="s">
        <v>238</v>
      </c>
      <c r="P11" s="18">
        <v>0</v>
      </c>
      <c r="Q11" s="10" t="s">
        <v>238</v>
      </c>
      <c r="R11" s="18">
        <v>7.4462814947738396</v>
      </c>
      <c r="S11" s="10" t="s">
        <v>159</v>
      </c>
    </row>
    <row r="12" spans="1:19" x14ac:dyDescent="0.2">
      <c r="A12" s="12" t="s">
        <v>175</v>
      </c>
      <c r="B12" s="18">
        <v>0</v>
      </c>
      <c r="C12" s="10" t="s">
        <v>238</v>
      </c>
      <c r="D12" s="18">
        <v>0</v>
      </c>
      <c r="E12" s="10" t="s">
        <v>238</v>
      </c>
      <c r="F12" s="18">
        <v>1886.4363266067201</v>
      </c>
      <c r="G12" s="10" t="s">
        <v>159</v>
      </c>
      <c r="H12" s="18">
        <v>4.9416862021658998</v>
      </c>
      <c r="I12" s="10" t="s">
        <v>159</v>
      </c>
      <c r="J12" s="18">
        <v>0</v>
      </c>
      <c r="K12" s="10" t="s">
        <v>238</v>
      </c>
      <c r="L12" s="18">
        <v>2.2685189123586101E-2</v>
      </c>
      <c r="M12" s="10" t="s">
        <v>179</v>
      </c>
      <c r="N12" s="18">
        <v>0</v>
      </c>
      <c r="O12" s="10" t="s">
        <v>238</v>
      </c>
      <c r="P12" s="18">
        <v>0</v>
      </c>
      <c r="Q12" s="10" t="s">
        <v>238</v>
      </c>
      <c r="R12" s="18">
        <v>19.169431123466801</v>
      </c>
      <c r="S12" s="10" t="s">
        <v>159</v>
      </c>
    </row>
    <row r="13" spans="1:19" x14ac:dyDescent="0.2">
      <c r="A13" s="12" t="s">
        <v>176</v>
      </c>
      <c r="B13" s="18">
        <v>0</v>
      </c>
      <c r="C13" s="10" t="s">
        <v>238</v>
      </c>
      <c r="D13" s="18">
        <v>0</v>
      </c>
      <c r="E13" s="10" t="s">
        <v>238</v>
      </c>
      <c r="F13" s="18">
        <v>2259.9843938426602</v>
      </c>
      <c r="G13" s="10" t="s">
        <v>159</v>
      </c>
      <c r="H13" s="18">
        <v>0</v>
      </c>
      <c r="I13" s="10" t="s">
        <v>280</v>
      </c>
      <c r="J13" s="18">
        <v>0</v>
      </c>
      <c r="K13" s="10" t="s">
        <v>238</v>
      </c>
      <c r="L13" s="18">
        <v>6.9233743617823</v>
      </c>
      <c r="M13" s="10" t="s">
        <v>179</v>
      </c>
      <c r="N13" s="18">
        <v>0</v>
      </c>
      <c r="O13" s="10" t="s">
        <v>238</v>
      </c>
      <c r="P13" s="18">
        <v>0</v>
      </c>
      <c r="Q13" s="10" t="s">
        <v>238</v>
      </c>
      <c r="R13" s="18">
        <v>21.9651278118825</v>
      </c>
      <c r="S13" s="10" t="s">
        <v>159</v>
      </c>
    </row>
    <row r="14" spans="1:19" x14ac:dyDescent="0.2">
      <c r="A14" s="12" t="s">
        <v>177</v>
      </c>
      <c r="B14" s="18">
        <v>0</v>
      </c>
      <c r="C14" s="10" t="s">
        <v>238</v>
      </c>
      <c r="D14" s="18">
        <v>0</v>
      </c>
      <c r="E14" s="10" t="s">
        <v>238</v>
      </c>
      <c r="F14" s="18">
        <v>3255.4214482178299</v>
      </c>
      <c r="G14" s="10" t="s">
        <v>159</v>
      </c>
      <c r="H14" s="18">
        <v>0</v>
      </c>
      <c r="I14" s="10" t="s">
        <v>238</v>
      </c>
      <c r="J14" s="18">
        <v>0</v>
      </c>
      <c r="K14" s="10" t="s">
        <v>238</v>
      </c>
      <c r="L14" s="18">
        <v>4.16595650752582</v>
      </c>
      <c r="M14" s="10" t="s">
        <v>179</v>
      </c>
      <c r="N14" s="18">
        <v>0</v>
      </c>
      <c r="O14" s="10" t="s">
        <v>238</v>
      </c>
      <c r="P14" s="18">
        <v>0</v>
      </c>
      <c r="Q14" s="10" t="s">
        <v>238</v>
      </c>
      <c r="R14" s="18">
        <v>31.145344694670701</v>
      </c>
      <c r="S14" s="10" t="s">
        <v>159</v>
      </c>
    </row>
    <row r="15" spans="1:19" x14ac:dyDescent="0.2">
      <c r="A15" s="12" t="s">
        <v>181</v>
      </c>
      <c r="B15" s="18">
        <v>0</v>
      </c>
      <c r="C15" s="10" t="s">
        <v>238</v>
      </c>
      <c r="D15" s="18">
        <v>0</v>
      </c>
      <c r="E15" s="10" t="s">
        <v>238</v>
      </c>
      <c r="F15" s="18">
        <v>2546.892058461</v>
      </c>
      <c r="G15" s="10" t="s">
        <v>159</v>
      </c>
      <c r="H15" s="18">
        <v>0</v>
      </c>
      <c r="I15" s="10" t="s">
        <v>238</v>
      </c>
      <c r="J15" s="18">
        <v>0</v>
      </c>
      <c r="K15" s="10" t="s">
        <v>238</v>
      </c>
      <c r="L15" s="18">
        <v>0</v>
      </c>
      <c r="M15" s="10" t="s">
        <v>238</v>
      </c>
      <c r="N15" s="18">
        <v>0</v>
      </c>
      <c r="O15" s="10" t="s">
        <v>238</v>
      </c>
      <c r="P15" s="18">
        <v>0</v>
      </c>
      <c r="Q15" s="10" t="s">
        <v>238</v>
      </c>
      <c r="R15" s="18">
        <v>24.037533106077099</v>
      </c>
      <c r="S15" s="10" t="s">
        <v>159</v>
      </c>
    </row>
    <row r="16" spans="1:19" x14ac:dyDescent="0.2">
      <c r="A16" s="12" t="s">
        <v>182</v>
      </c>
      <c r="B16" s="18">
        <v>0</v>
      </c>
      <c r="C16" s="10" t="s">
        <v>238</v>
      </c>
      <c r="D16" s="18">
        <v>0</v>
      </c>
      <c r="E16" s="10" t="s">
        <v>238</v>
      </c>
      <c r="F16" s="18">
        <v>2198.6111111111099</v>
      </c>
      <c r="G16" s="10" t="s">
        <v>159</v>
      </c>
      <c r="H16" s="18">
        <v>0</v>
      </c>
      <c r="I16" s="10" t="s">
        <v>238</v>
      </c>
      <c r="J16" s="18">
        <v>0</v>
      </c>
      <c r="K16" s="10" t="s">
        <v>238</v>
      </c>
      <c r="L16" s="18">
        <v>0</v>
      </c>
      <c r="M16" s="10" t="s">
        <v>238</v>
      </c>
      <c r="N16" s="18">
        <v>0</v>
      </c>
      <c r="O16" s="10" t="s">
        <v>238</v>
      </c>
      <c r="P16" s="18">
        <v>0</v>
      </c>
      <c r="Q16" s="10" t="s">
        <v>238</v>
      </c>
      <c r="R16" s="18">
        <v>20.7508171289671</v>
      </c>
      <c r="S16" s="10" t="s">
        <v>159</v>
      </c>
    </row>
    <row r="17" spans="1:19" x14ac:dyDescent="0.2">
      <c r="A17" s="12" t="s">
        <v>183</v>
      </c>
      <c r="B17" s="18">
        <v>0</v>
      </c>
      <c r="C17" s="10" t="s">
        <v>238</v>
      </c>
      <c r="D17" s="18">
        <v>0</v>
      </c>
      <c r="E17" s="10" t="s">
        <v>238</v>
      </c>
      <c r="F17" s="18">
        <v>2456.6028411759498</v>
      </c>
      <c r="G17" s="10" t="s">
        <v>159</v>
      </c>
      <c r="H17" s="18">
        <v>0</v>
      </c>
      <c r="I17" s="10" t="s">
        <v>238</v>
      </c>
      <c r="J17" s="18">
        <v>0</v>
      </c>
      <c r="K17" s="10" t="s">
        <v>238</v>
      </c>
      <c r="L17" s="18">
        <v>0</v>
      </c>
      <c r="M17" s="10" t="s">
        <v>238</v>
      </c>
      <c r="N17" s="18">
        <v>0</v>
      </c>
      <c r="O17" s="10" t="s">
        <v>238</v>
      </c>
      <c r="P17" s="18">
        <v>0</v>
      </c>
      <c r="Q17" s="10" t="s">
        <v>238</v>
      </c>
      <c r="R17" s="18">
        <v>23.299714743073501</v>
      </c>
      <c r="S17" s="10" t="s">
        <v>159</v>
      </c>
    </row>
    <row r="18" spans="1:19" x14ac:dyDescent="0.2">
      <c r="A18" s="12" t="s">
        <v>184</v>
      </c>
      <c r="B18" s="18">
        <v>0</v>
      </c>
      <c r="C18" s="10" t="s">
        <v>238</v>
      </c>
      <c r="D18" s="18">
        <v>0</v>
      </c>
      <c r="E18" s="10" t="s">
        <v>238</v>
      </c>
      <c r="F18" s="18">
        <v>1070.6493195673399</v>
      </c>
      <c r="G18" s="10" t="s">
        <v>159</v>
      </c>
      <c r="H18" s="18">
        <v>0</v>
      </c>
      <c r="I18" s="10" t="s">
        <v>238</v>
      </c>
      <c r="J18" s="18">
        <v>0</v>
      </c>
      <c r="K18" s="10" t="s">
        <v>238</v>
      </c>
      <c r="L18" s="18">
        <v>0</v>
      </c>
      <c r="M18" s="10" t="s">
        <v>238</v>
      </c>
      <c r="N18" s="18">
        <v>0</v>
      </c>
      <c r="O18" s="10" t="s">
        <v>238</v>
      </c>
      <c r="P18" s="18">
        <v>0</v>
      </c>
      <c r="Q18" s="10" t="s">
        <v>238</v>
      </c>
      <c r="R18" s="18">
        <v>10.2124398787515</v>
      </c>
      <c r="S18" s="10" t="s">
        <v>159</v>
      </c>
    </row>
    <row r="19" spans="1:19" x14ac:dyDescent="0.2">
      <c r="A19" s="12" t="s">
        <v>185</v>
      </c>
      <c r="B19" s="18">
        <v>0</v>
      </c>
      <c r="C19" s="10" t="s">
        <v>238</v>
      </c>
      <c r="D19" s="18">
        <v>0</v>
      </c>
      <c r="E19" s="10" t="s">
        <v>238</v>
      </c>
      <c r="F19" s="18">
        <v>569.358601240035</v>
      </c>
      <c r="G19" s="10" t="s">
        <v>159</v>
      </c>
      <c r="H19" s="18">
        <v>0</v>
      </c>
      <c r="I19" s="10" t="s">
        <v>238</v>
      </c>
      <c r="J19" s="18">
        <v>0</v>
      </c>
      <c r="K19" s="10" t="s">
        <v>238</v>
      </c>
      <c r="L19" s="18">
        <v>0</v>
      </c>
      <c r="M19" s="10" t="s">
        <v>238</v>
      </c>
      <c r="N19" s="18">
        <v>0</v>
      </c>
      <c r="O19" s="10" t="s">
        <v>238</v>
      </c>
      <c r="P19" s="18">
        <v>0</v>
      </c>
      <c r="Q19" s="10" t="s">
        <v>238</v>
      </c>
      <c r="R19" s="18">
        <v>5.48614139578864</v>
      </c>
      <c r="S19" s="10" t="s">
        <v>159</v>
      </c>
    </row>
    <row r="20" spans="1:19" x14ac:dyDescent="0.2">
      <c r="A20" s="12" t="s">
        <v>187</v>
      </c>
      <c r="B20" s="18">
        <v>0</v>
      </c>
      <c r="C20" s="10" t="s">
        <v>238</v>
      </c>
      <c r="D20" s="18">
        <v>0</v>
      </c>
      <c r="E20" s="10" t="s">
        <v>238</v>
      </c>
      <c r="F20" s="18">
        <v>124.309100291592</v>
      </c>
      <c r="G20" s="10" t="s">
        <v>159</v>
      </c>
      <c r="H20" s="18">
        <v>0</v>
      </c>
      <c r="I20" s="10" t="s">
        <v>238</v>
      </c>
      <c r="J20" s="18">
        <v>0</v>
      </c>
      <c r="K20" s="10" t="s">
        <v>238</v>
      </c>
      <c r="L20" s="18">
        <v>0</v>
      </c>
      <c r="M20" s="10" t="s">
        <v>238</v>
      </c>
      <c r="N20" s="18">
        <v>0</v>
      </c>
      <c r="O20" s="10" t="s">
        <v>238</v>
      </c>
      <c r="P20" s="18">
        <v>0</v>
      </c>
      <c r="Q20" s="10" t="s">
        <v>238</v>
      </c>
      <c r="R20" s="18">
        <v>1.2128638178197699</v>
      </c>
      <c r="S20" s="10" t="s">
        <v>159</v>
      </c>
    </row>
    <row r="21" spans="1:19" x14ac:dyDescent="0.2">
      <c r="A21" s="12" t="s">
        <v>188</v>
      </c>
      <c r="B21" s="18">
        <v>0</v>
      </c>
      <c r="C21" s="10" t="s">
        <v>238</v>
      </c>
      <c r="D21" s="18">
        <v>0</v>
      </c>
      <c r="E21" s="10" t="s">
        <v>238</v>
      </c>
      <c r="F21" s="18">
        <v>0</v>
      </c>
      <c r="G21" s="10" t="s">
        <v>159</v>
      </c>
      <c r="H21" s="18">
        <v>0</v>
      </c>
      <c r="I21" s="10" t="s">
        <v>238</v>
      </c>
      <c r="J21" s="18">
        <v>0</v>
      </c>
      <c r="K21" s="10" t="s">
        <v>238</v>
      </c>
      <c r="L21" s="18">
        <v>0</v>
      </c>
      <c r="M21" s="10" t="s">
        <v>238</v>
      </c>
      <c r="N21" s="18">
        <v>0</v>
      </c>
      <c r="O21" s="10" t="s">
        <v>238</v>
      </c>
      <c r="P21" s="18">
        <v>0</v>
      </c>
      <c r="Q21" s="10" t="s">
        <v>238</v>
      </c>
      <c r="R21" s="18">
        <v>0</v>
      </c>
      <c r="S21" s="10" t="s">
        <v>159</v>
      </c>
    </row>
    <row r="22" spans="1:19" x14ac:dyDescent="0.2">
      <c r="A22" s="12" t="s">
        <v>189</v>
      </c>
      <c r="B22" s="18">
        <v>0</v>
      </c>
      <c r="C22" s="10" t="s">
        <v>238</v>
      </c>
      <c r="D22" s="18">
        <v>0</v>
      </c>
      <c r="E22" s="10" t="s">
        <v>238</v>
      </c>
      <c r="F22" s="18">
        <v>0</v>
      </c>
      <c r="G22" s="10" t="s">
        <v>159</v>
      </c>
      <c r="H22" s="18">
        <v>0</v>
      </c>
      <c r="I22" s="10" t="s">
        <v>238</v>
      </c>
      <c r="J22" s="18">
        <v>0</v>
      </c>
      <c r="K22" s="10" t="s">
        <v>238</v>
      </c>
      <c r="L22" s="18">
        <v>0</v>
      </c>
      <c r="M22" s="10" t="s">
        <v>238</v>
      </c>
      <c r="N22" s="18">
        <v>0</v>
      </c>
      <c r="O22" s="10" t="s">
        <v>238</v>
      </c>
      <c r="P22" s="18">
        <v>0</v>
      </c>
      <c r="Q22" s="10" t="s">
        <v>238</v>
      </c>
      <c r="R22" s="18">
        <v>0</v>
      </c>
      <c r="S22" s="10" t="s">
        <v>159</v>
      </c>
    </row>
    <row r="23" spans="1:19" x14ac:dyDescent="0.2">
      <c r="A23" s="12" t="s">
        <v>190</v>
      </c>
      <c r="B23" s="18">
        <v>0</v>
      </c>
      <c r="C23" s="10" t="s">
        <v>238</v>
      </c>
      <c r="D23" s="18">
        <v>0</v>
      </c>
      <c r="E23" s="10" t="s">
        <v>238</v>
      </c>
      <c r="F23" s="18">
        <v>0</v>
      </c>
      <c r="G23" s="10" t="s">
        <v>159</v>
      </c>
      <c r="H23" s="18">
        <v>0</v>
      </c>
      <c r="I23" s="10" t="s">
        <v>238</v>
      </c>
      <c r="J23" s="18">
        <v>0</v>
      </c>
      <c r="K23" s="10" t="s">
        <v>238</v>
      </c>
      <c r="L23" s="18">
        <v>0</v>
      </c>
      <c r="M23" s="10" t="s">
        <v>238</v>
      </c>
      <c r="N23" s="18">
        <v>0</v>
      </c>
      <c r="O23" s="10" t="s">
        <v>238</v>
      </c>
      <c r="P23" s="18">
        <v>0</v>
      </c>
      <c r="Q23" s="10" t="s">
        <v>238</v>
      </c>
      <c r="R23" s="18">
        <v>0</v>
      </c>
      <c r="S23" s="10" t="s">
        <v>159</v>
      </c>
    </row>
    <row r="24" spans="1:19" x14ac:dyDescent="0.2">
      <c r="A24" s="12" t="s">
        <v>191</v>
      </c>
      <c r="B24" s="18">
        <v>0</v>
      </c>
      <c r="C24" s="10" t="s">
        <v>238</v>
      </c>
      <c r="D24" s="18">
        <v>0</v>
      </c>
      <c r="E24" s="10" t="s">
        <v>238</v>
      </c>
      <c r="F24" s="18">
        <v>0</v>
      </c>
      <c r="G24" s="10" t="s">
        <v>159</v>
      </c>
      <c r="H24" s="18">
        <v>0</v>
      </c>
      <c r="I24" s="10" t="s">
        <v>238</v>
      </c>
      <c r="J24" s="18">
        <v>0</v>
      </c>
      <c r="K24" s="10" t="s">
        <v>238</v>
      </c>
      <c r="L24" s="18">
        <v>0</v>
      </c>
      <c r="M24" s="10" t="s">
        <v>238</v>
      </c>
      <c r="N24" s="18">
        <v>0</v>
      </c>
      <c r="O24" s="10" t="s">
        <v>238</v>
      </c>
      <c r="P24" s="18">
        <v>0</v>
      </c>
      <c r="Q24" s="10" t="s">
        <v>238</v>
      </c>
      <c r="R24" s="18">
        <v>0</v>
      </c>
      <c r="S24" s="10" t="s">
        <v>159</v>
      </c>
    </row>
    <row r="25" spans="1:19" x14ac:dyDescent="0.2">
      <c r="A25" s="12" t="s">
        <v>192</v>
      </c>
      <c r="B25" s="18">
        <v>0</v>
      </c>
      <c r="C25" s="10" t="s">
        <v>238</v>
      </c>
      <c r="D25" s="18">
        <v>0</v>
      </c>
      <c r="E25" s="10" t="s">
        <v>238</v>
      </c>
      <c r="F25" s="18">
        <v>0</v>
      </c>
      <c r="G25" s="10" t="s">
        <v>159</v>
      </c>
      <c r="H25" s="18">
        <v>0</v>
      </c>
      <c r="I25" s="10" t="s">
        <v>238</v>
      </c>
      <c r="J25" s="18">
        <v>0</v>
      </c>
      <c r="K25" s="10" t="s">
        <v>238</v>
      </c>
      <c r="L25" s="18">
        <v>0</v>
      </c>
      <c r="M25" s="10" t="s">
        <v>238</v>
      </c>
      <c r="N25" s="18">
        <v>0</v>
      </c>
      <c r="O25" s="10" t="s">
        <v>238</v>
      </c>
      <c r="P25" s="18">
        <v>0</v>
      </c>
      <c r="Q25" s="10" t="s">
        <v>238</v>
      </c>
      <c r="R25" s="18">
        <v>0</v>
      </c>
      <c r="S25" s="10" t="s">
        <v>159</v>
      </c>
    </row>
    <row r="26" spans="1:19" x14ac:dyDescent="0.2">
      <c r="A26" s="12" t="s">
        <v>193</v>
      </c>
      <c r="B26" s="18">
        <v>0</v>
      </c>
      <c r="C26" s="10" t="s">
        <v>238</v>
      </c>
      <c r="D26" s="18">
        <v>0</v>
      </c>
      <c r="E26" s="10" t="s">
        <v>238</v>
      </c>
      <c r="F26" s="18">
        <v>0</v>
      </c>
      <c r="G26" s="10" t="s">
        <v>159</v>
      </c>
      <c r="H26" s="18">
        <v>0</v>
      </c>
      <c r="I26" s="10" t="s">
        <v>238</v>
      </c>
      <c r="J26" s="18">
        <v>0</v>
      </c>
      <c r="K26" s="10" t="s">
        <v>238</v>
      </c>
      <c r="L26" s="18">
        <v>0</v>
      </c>
      <c r="M26" s="10" t="s">
        <v>238</v>
      </c>
      <c r="N26" s="18">
        <v>0</v>
      </c>
      <c r="O26" s="10" t="s">
        <v>238</v>
      </c>
      <c r="P26" s="18">
        <v>0</v>
      </c>
      <c r="Q26" s="10" t="s">
        <v>238</v>
      </c>
      <c r="R26" s="18">
        <v>0</v>
      </c>
      <c r="S26" s="10" t="s">
        <v>159</v>
      </c>
    </row>
    <row r="27" spans="1:19" x14ac:dyDescent="0.2">
      <c r="A27" s="12" t="s">
        <v>195</v>
      </c>
      <c r="B27" s="18">
        <v>0</v>
      </c>
      <c r="C27" s="10" t="s">
        <v>238</v>
      </c>
      <c r="D27" s="18">
        <v>0</v>
      </c>
      <c r="E27" s="10" t="s">
        <v>238</v>
      </c>
      <c r="F27" s="18">
        <v>4.92703876758337E-2</v>
      </c>
      <c r="G27" s="10" t="s">
        <v>159</v>
      </c>
      <c r="H27" s="18">
        <v>0</v>
      </c>
      <c r="I27" s="10" t="s">
        <v>238</v>
      </c>
      <c r="J27" s="18">
        <v>0</v>
      </c>
      <c r="K27" s="10" t="s">
        <v>238</v>
      </c>
      <c r="L27" s="18">
        <v>0</v>
      </c>
      <c r="M27" s="10" t="s">
        <v>238</v>
      </c>
      <c r="N27" s="18">
        <v>0</v>
      </c>
      <c r="O27" s="10" t="s">
        <v>238</v>
      </c>
      <c r="P27" s="18">
        <v>0</v>
      </c>
      <c r="Q27" s="10" t="s">
        <v>238</v>
      </c>
      <c r="R27" s="18">
        <v>4.8377863364787899E-4</v>
      </c>
      <c r="S27" s="10" t="s">
        <v>159</v>
      </c>
    </row>
    <row r="28" spans="1:19" x14ac:dyDescent="0.2">
      <c r="A28" s="12" t="s">
        <v>196</v>
      </c>
      <c r="B28" s="18">
        <v>0</v>
      </c>
      <c r="C28" s="10" t="s">
        <v>238</v>
      </c>
      <c r="D28" s="18">
        <v>0</v>
      </c>
      <c r="E28" s="10" t="s">
        <v>238</v>
      </c>
      <c r="F28" s="18">
        <v>2.68868475605946E-2</v>
      </c>
      <c r="G28" s="10" t="s">
        <v>159</v>
      </c>
      <c r="H28" s="18">
        <v>0</v>
      </c>
      <c r="I28" s="10" t="s">
        <v>238</v>
      </c>
      <c r="J28" s="18">
        <v>0</v>
      </c>
      <c r="K28" s="10" t="s">
        <v>238</v>
      </c>
      <c r="L28" s="18">
        <v>0</v>
      </c>
      <c r="M28" s="10" t="s">
        <v>238</v>
      </c>
      <c r="N28" s="18">
        <v>0</v>
      </c>
      <c r="O28" s="10" t="s">
        <v>238</v>
      </c>
      <c r="P28" s="18">
        <v>0</v>
      </c>
      <c r="Q28" s="10" t="s">
        <v>238</v>
      </c>
      <c r="R28" s="18">
        <v>2.6150134220267503E-4</v>
      </c>
      <c r="S28" s="10" t="s">
        <v>159</v>
      </c>
    </row>
    <row r="29" spans="1:19" x14ac:dyDescent="0.2">
      <c r="A29" s="12" t="s">
        <v>198</v>
      </c>
      <c r="B29" s="18">
        <v>0</v>
      </c>
      <c r="C29" s="10" t="s">
        <v>238</v>
      </c>
      <c r="D29" s="18">
        <v>0</v>
      </c>
      <c r="E29" s="10" t="s">
        <v>238</v>
      </c>
      <c r="F29" s="18">
        <v>5.3961590140138302E-3</v>
      </c>
      <c r="G29" s="10" t="s">
        <v>159</v>
      </c>
      <c r="H29" s="18">
        <v>0</v>
      </c>
      <c r="I29" s="10" t="s">
        <v>238</v>
      </c>
      <c r="J29" s="18">
        <v>0</v>
      </c>
      <c r="K29" s="10" t="s">
        <v>238</v>
      </c>
      <c r="L29" s="18">
        <v>0</v>
      </c>
      <c r="M29" s="10" t="s">
        <v>238</v>
      </c>
      <c r="N29" s="18">
        <v>0</v>
      </c>
      <c r="O29" s="10" t="s">
        <v>238</v>
      </c>
      <c r="P29" s="18">
        <v>0</v>
      </c>
      <c r="Q29" s="10" t="s">
        <v>238</v>
      </c>
      <c r="R29" s="18">
        <v>5.19394097698965E-5</v>
      </c>
      <c r="S29" s="10" t="s">
        <v>159</v>
      </c>
    </row>
    <row r="30" spans="1:19" x14ac:dyDescent="0.2">
      <c r="A30" s="12" t="s">
        <v>199</v>
      </c>
      <c r="B30" s="18">
        <v>0</v>
      </c>
      <c r="C30" s="10" t="s">
        <v>238</v>
      </c>
      <c r="D30" s="18">
        <v>0</v>
      </c>
      <c r="E30" s="10" t="s">
        <v>238</v>
      </c>
      <c r="F30" s="18">
        <v>4.6353622689048501</v>
      </c>
      <c r="G30" s="10" t="s">
        <v>225</v>
      </c>
      <c r="H30" s="18">
        <v>0</v>
      </c>
      <c r="I30" s="10" t="s">
        <v>238</v>
      </c>
      <c r="J30" s="18">
        <v>0</v>
      </c>
      <c r="K30" s="10" t="s">
        <v>238</v>
      </c>
      <c r="L30" s="18">
        <v>0</v>
      </c>
      <c r="M30" s="10" t="s">
        <v>238</v>
      </c>
      <c r="N30" s="18">
        <v>0</v>
      </c>
      <c r="O30" s="10" t="s">
        <v>238</v>
      </c>
      <c r="P30" s="18">
        <v>0</v>
      </c>
      <c r="Q30" s="10" t="s">
        <v>238</v>
      </c>
      <c r="R30" s="18">
        <v>4.3977773806781702E-2</v>
      </c>
      <c r="S30" s="10" t="s">
        <v>159</v>
      </c>
    </row>
    <row r="31" spans="1:19" x14ac:dyDescent="0.2">
      <c r="A31" s="12" t="s">
        <v>200</v>
      </c>
      <c r="B31" s="18">
        <v>0</v>
      </c>
      <c r="C31" s="10" t="s">
        <v>238</v>
      </c>
      <c r="D31" s="18">
        <v>0</v>
      </c>
      <c r="E31" s="10" t="s">
        <v>238</v>
      </c>
      <c r="F31" s="18">
        <v>24.1263197434969</v>
      </c>
      <c r="G31" s="10" t="s">
        <v>159</v>
      </c>
      <c r="H31" s="18">
        <v>0</v>
      </c>
      <c r="I31" s="10" t="s">
        <v>238</v>
      </c>
      <c r="J31" s="18">
        <v>0</v>
      </c>
      <c r="K31" s="10" t="s">
        <v>238</v>
      </c>
      <c r="L31" s="18">
        <v>0</v>
      </c>
      <c r="M31" s="10" t="s">
        <v>238</v>
      </c>
      <c r="N31" s="18">
        <v>0</v>
      </c>
      <c r="O31" s="10" t="s">
        <v>238</v>
      </c>
      <c r="P31" s="18">
        <v>0</v>
      </c>
      <c r="Q31" s="10" t="s">
        <v>238</v>
      </c>
      <c r="R31" s="18">
        <v>0.22616432498223901</v>
      </c>
      <c r="S31" s="10" t="s">
        <v>159</v>
      </c>
    </row>
    <row r="32" spans="1:19" x14ac:dyDescent="0.2">
      <c r="A32" s="15" t="s">
        <v>201</v>
      </c>
      <c r="B32" s="19">
        <v>0</v>
      </c>
      <c r="C32" s="14" t="s">
        <v>238</v>
      </c>
      <c r="D32" s="19">
        <v>0</v>
      </c>
      <c r="E32" s="14" t="s">
        <v>238</v>
      </c>
      <c r="F32" s="19">
        <v>70.250044798913095</v>
      </c>
      <c r="G32" s="14" t="s">
        <v>159</v>
      </c>
      <c r="H32" s="19">
        <v>0</v>
      </c>
      <c r="I32" s="14" t="s">
        <v>238</v>
      </c>
      <c r="J32" s="19">
        <v>0</v>
      </c>
      <c r="K32" s="14" t="s">
        <v>238</v>
      </c>
      <c r="L32" s="19">
        <v>0</v>
      </c>
      <c r="M32" s="14" t="s">
        <v>238</v>
      </c>
      <c r="N32" s="19">
        <v>0</v>
      </c>
      <c r="O32" s="14" t="s">
        <v>238</v>
      </c>
      <c r="P32" s="19">
        <v>0</v>
      </c>
      <c r="Q32" s="14" t="s">
        <v>238</v>
      </c>
      <c r="R32" s="19">
        <v>0.65570522712349899</v>
      </c>
      <c r="S32" s="14" t="s">
        <v>159</v>
      </c>
    </row>
    <row r="34" spans="1:2" x14ac:dyDescent="0.2">
      <c r="A34" s="16" t="s">
        <v>202</v>
      </c>
      <c r="B34" s="16" t="s">
        <v>203</v>
      </c>
    </row>
    <row r="36" spans="1:2" x14ac:dyDescent="0.2">
      <c r="B36" s="16" t="s">
        <v>281</v>
      </c>
    </row>
    <row r="37" spans="1:2" x14ac:dyDescent="0.2">
      <c r="B37" s="16" t="s">
        <v>282</v>
      </c>
    </row>
    <row r="38" spans="1:2" x14ac:dyDescent="0.2">
      <c r="B38" s="16" t="s">
        <v>283</v>
      </c>
    </row>
    <row r="40" spans="1:2" x14ac:dyDescent="0.2">
      <c r="B40" s="16" t="s">
        <v>241</v>
      </c>
    </row>
    <row r="43" spans="1:2" x14ac:dyDescent="0.2">
      <c r="A43" s="17" t="str">
        <f>HYPERLINK("#'INTERACTIVE_GAMING 2'!A2", "&lt;&lt;&lt; Previous table")</f>
        <v>&lt;&lt;&lt; Previous table</v>
      </c>
    </row>
    <row r="44" spans="1:2" x14ac:dyDescent="0.2">
      <c r="A44" s="17" t="str">
        <f>HYPERLINK("#'INTERACTIVE_GAMING 4'!A2", "&gt;&gt;&gt; Next table")</f>
        <v>&gt;&gt;&gt; Next table</v>
      </c>
    </row>
  </sheetData>
  <mergeCells count="12">
    <mergeCell ref="A2:S2"/>
    <mergeCell ref="A3:S3"/>
    <mergeCell ref="A6:S6"/>
    <mergeCell ref="B5:C5"/>
    <mergeCell ref="D5:E5"/>
    <mergeCell ref="F5:G5"/>
    <mergeCell ref="H5:I5"/>
    <mergeCell ref="J5:K5"/>
    <mergeCell ref="L5:M5"/>
    <mergeCell ref="N5:O5"/>
    <mergeCell ref="P5:Q5"/>
    <mergeCell ref="R5:S5"/>
  </mergeCells>
  <pageMargins left="0.7" right="0.7" top="0.75" bottom="0.75" header="0.3" footer="0.3"/>
  <pageSetup paperSize="9" orientation="portrait" horizontalDpi="300" verticalDpi="30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S44"/>
  <sheetViews>
    <sheetView workbookViewId="0"/>
  </sheetViews>
  <sheetFormatPr defaultColWidth="11.42578125" defaultRowHeight="12.75" x14ac:dyDescent="0.2"/>
  <cols>
    <col min="1" max="2" width="12.7109375" customWidth="1"/>
    <col min="3" max="3" width="4.42578125" customWidth="1"/>
    <col min="4" max="4" width="12.7109375" customWidth="1"/>
    <col min="5" max="5" width="4.42578125" customWidth="1"/>
    <col min="6" max="6" width="12.7109375" customWidth="1"/>
    <col min="7" max="7" width="4.42578125" customWidth="1"/>
    <col min="8" max="8" width="12.7109375" customWidth="1"/>
    <col min="9" max="9" width="4.42578125" customWidth="1"/>
    <col min="10" max="10" width="12.7109375" customWidth="1"/>
    <col min="11" max="11" width="4.42578125" customWidth="1"/>
    <col min="12" max="12" width="12.7109375" customWidth="1"/>
    <col min="13" max="13" width="4.42578125" customWidth="1"/>
    <col min="14" max="14" width="12.7109375" customWidth="1"/>
    <col min="15" max="15" width="4.42578125" customWidth="1"/>
    <col min="16" max="16" width="12.7109375" customWidth="1"/>
    <col min="17" max="17" width="4.42578125" customWidth="1"/>
    <col min="18" max="18" width="12.7109375" customWidth="1"/>
    <col min="19" max="19" width="4.42578125" customWidth="1"/>
  </cols>
  <sheetData>
    <row r="1" spans="1:19" x14ac:dyDescent="0.2">
      <c r="A1" s="8" t="str">
        <f>HYPERLINK("#'INDEX'!B39", "Link to index")</f>
        <v>Link to index</v>
      </c>
    </row>
    <row r="2" spans="1:19" ht="15.75" customHeight="1" x14ac:dyDescent="0.2">
      <c r="A2" s="25" t="s">
        <v>286</v>
      </c>
      <c r="B2" s="24"/>
      <c r="C2" s="24"/>
      <c r="D2" s="24"/>
      <c r="E2" s="24"/>
      <c r="F2" s="24"/>
      <c r="G2" s="24"/>
      <c r="H2" s="24"/>
      <c r="I2" s="24"/>
      <c r="J2" s="24"/>
      <c r="K2" s="24"/>
      <c r="L2" s="24"/>
      <c r="M2" s="24"/>
      <c r="N2" s="24"/>
      <c r="O2" s="24"/>
      <c r="P2" s="24"/>
      <c r="Q2" s="24"/>
      <c r="R2" s="24"/>
      <c r="S2" s="24"/>
    </row>
    <row r="3" spans="1:19" ht="15.75" customHeight="1" x14ac:dyDescent="0.2">
      <c r="A3" s="25" t="s">
        <v>57</v>
      </c>
      <c r="B3" s="24"/>
      <c r="C3" s="24"/>
      <c r="D3" s="24"/>
      <c r="E3" s="24"/>
      <c r="F3" s="24"/>
      <c r="G3" s="24"/>
      <c r="H3" s="24"/>
      <c r="I3" s="24"/>
      <c r="J3" s="24"/>
      <c r="K3" s="24"/>
      <c r="L3" s="24"/>
      <c r="M3" s="24"/>
      <c r="N3" s="24"/>
      <c r="O3" s="24"/>
      <c r="P3" s="24"/>
      <c r="Q3" s="24"/>
      <c r="R3" s="24"/>
      <c r="S3" s="24"/>
    </row>
    <row r="4" spans="1:19" ht="15.75" customHeight="1" x14ac:dyDescent="0.2"/>
    <row r="5" spans="1:19" ht="55.5" customHeight="1" x14ac:dyDescent="0.2">
      <c r="A5" s="11" t="s">
        <v>159</v>
      </c>
      <c r="B5" s="27" t="s">
        <v>160</v>
      </c>
      <c r="C5" s="27" t="s">
        <v>159</v>
      </c>
      <c r="D5" s="27" t="s">
        <v>161</v>
      </c>
      <c r="E5" s="27" t="s">
        <v>159</v>
      </c>
      <c r="F5" s="27" t="s">
        <v>162</v>
      </c>
      <c r="G5" s="27" t="s">
        <v>159</v>
      </c>
      <c r="H5" s="27" t="s">
        <v>163</v>
      </c>
      <c r="I5" s="27" t="s">
        <v>159</v>
      </c>
      <c r="J5" s="27" t="s">
        <v>164</v>
      </c>
      <c r="K5" s="27" t="s">
        <v>159</v>
      </c>
      <c r="L5" s="27" t="s">
        <v>165</v>
      </c>
      <c r="M5" s="27" t="s">
        <v>159</v>
      </c>
      <c r="N5" s="27" t="s">
        <v>166</v>
      </c>
      <c r="O5" s="27" t="s">
        <v>159</v>
      </c>
      <c r="P5" s="27" t="s">
        <v>167</v>
      </c>
      <c r="Q5" s="27" t="s">
        <v>159</v>
      </c>
      <c r="R5" s="27" t="s">
        <v>168</v>
      </c>
      <c r="S5" s="27" t="s">
        <v>159</v>
      </c>
    </row>
    <row r="6" spans="1:19" x14ac:dyDescent="0.2">
      <c r="A6" s="26" t="s">
        <v>212</v>
      </c>
      <c r="B6" s="26"/>
      <c r="C6" s="26"/>
      <c r="D6" s="26"/>
      <c r="E6" s="26"/>
      <c r="F6" s="26"/>
      <c r="G6" s="26"/>
      <c r="H6" s="26"/>
      <c r="I6" s="26"/>
      <c r="J6" s="26"/>
      <c r="K6" s="26"/>
      <c r="L6" s="26"/>
      <c r="M6" s="26"/>
      <c r="N6" s="26"/>
      <c r="O6" s="26"/>
      <c r="P6" s="26"/>
      <c r="Q6" s="26"/>
      <c r="R6" s="26"/>
      <c r="S6" s="26"/>
    </row>
    <row r="7" spans="1:19" x14ac:dyDescent="0.2">
      <c r="A7" s="12" t="s">
        <v>170</v>
      </c>
      <c r="B7" s="18">
        <v>0</v>
      </c>
      <c r="C7" s="10" t="s">
        <v>238</v>
      </c>
      <c r="D7" s="18">
        <v>0</v>
      </c>
      <c r="E7" s="10" t="s">
        <v>238</v>
      </c>
      <c r="F7" s="18">
        <v>0</v>
      </c>
      <c r="G7" s="10" t="s">
        <v>159</v>
      </c>
      <c r="H7" s="18">
        <v>0</v>
      </c>
      <c r="I7" s="10" t="s">
        <v>159</v>
      </c>
      <c r="J7" s="18">
        <v>0</v>
      </c>
      <c r="K7" s="10" t="s">
        <v>238</v>
      </c>
      <c r="L7" s="18">
        <v>0</v>
      </c>
      <c r="M7" s="10" t="s">
        <v>159</v>
      </c>
      <c r="N7" s="18">
        <v>0</v>
      </c>
      <c r="O7" s="10" t="s">
        <v>238</v>
      </c>
      <c r="P7" s="18">
        <v>0</v>
      </c>
      <c r="Q7" s="10" t="s">
        <v>238</v>
      </c>
      <c r="R7" s="18">
        <v>0</v>
      </c>
      <c r="S7" s="10" t="s">
        <v>159</v>
      </c>
    </row>
    <row r="8" spans="1:19" x14ac:dyDescent="0.2">
      <c r="A8" s="12" t="s">
        <v>171</v>
      </c>
      <c r="B8" s="18">
        <v>0</v>
      </c>
      <c r="C8" s="10" t="s">
        <v>238</v>
      </c>
      <c r="D8" s="18">
        <v>0</v>
      </c>
      <c r="E8" s="10" t="s">
        <v>238</v>
      </c>
      <c r="F8" s="18">
        <v>0</v>
      </c>
      <c r="G8" s="10" t="s">
        <v>159</v>
      </c>
      <c r="H8" s="18">
        <v>0</v>
      </c>
      <c r="I8" s="10" t="s">
        <v>159</v>
      </c>
      <c r="J8" s="18">
        <v>0</v>
      </c>
      <c r="K8" s="10" t="s">
        <v>238</v>
      </c>
      <c r="L8" s="18">
        <v>0</v>
      </c>
      <c r="M8" s="10" t="s">
        <v>159</v>
      </c>
      <c r="N8" s="18">
        <v>0</v>
      </c>
      <c r="O8" s="10" t="s">
        <v>238</v>
      </c>
      <c r="P8" s="18">
        <v>0</v>
      </c>
      <c r="Q8" s="10" t="s">
        <v>238</v>
      </c>
      <c r="R8" s="18">
        <v>0</v>
      </c>
      <c r="S8" s="10" t="s">
        <v>159</v>
      </c>
    </row>
    <row r="9" spans="1:19" x14ac:dyDescent="0.2">
      <c r="A9" s="12" t="s">
        <v>172</v>
      </c>
      <c r="B9" s="18">
        <v>0</v>
      </c>
      <c r="C9" s="10" t="s">
        <v>238</v>
      </c>
      <c r="D9" s="18">
        <v>0</v>
      </c>
      <c r="E9" s="10" t="s">
        <v>238</v>
      </c>
      <c r="F9" s="18">
        <v>0</v>
      </c>
      <c r="G9" s="10" t="s">
        <v>159</v>
      </c>
      <c r="H9" s="18">
        <v>0</v>
      </c>
      <c r="I9" s="10" t="s">
        <v>159</v>
      </c>
      <c r="J9" s="18">
        <v>0</v>
      </c>
      <c r="K9" s="10" t="s">
        <v>238</v>
      </c>
      <c r="L9" s="18">
        <v>0</v>
      </c>
      <c r="M9" s="10" t="s">
        <v>159</v>
      </c>
      <c r="N9" s="18">
        <v>0</v>
      </c>
      <c r="O9" s="10" t="s">
        <v>238</v>
      </c>
      <c r="P9" s="18">
        <v>0</v>
      </c>
      <c r="Q9" s="10" t="s">
        <v>238</v>
      </c>
      <c r="R9" s="18">
        <v>0</v>
      </c>
      <c r="S9" s="10" t="s">
        <v>159</v>
      </c>
    </row>
    <row r="10" spans="1:19" x14ac:dyDescent="0.2">
      <c r="A10" s="12" t="s">
        <v>173</v>
      </c>
      <c r="B10" s="18">
        <v>0</v>
      </c>
      <c r="C10" s="10" t="s">
        <v>238</v>
      </c>
      <c r="D10" s="18">
        <v>0</v>
      </c>
      <c r="E10" s="10" t="s">
        <v>238</v>
      </c>
      <c r="F10" s="18">
        <v>33.405201061573997</v>
      </c>
      <c r="G10" s="10" t="s">
        <v>159</v>
      </c>
      <c r="H10" s="18">
        <v>0</v>
      </c>
      <c r="I10" s="10" t="s">
        <v>159</v>
      </c>
      <c r="J10" s="18">
        <v>0</v>
      </c>
      <c r="K10" s="10" t="s">
        <v>238</v>
      </c>
      <c r="L10" s="18">
        <v>0</v>
      </c>
      <c r="M10" s="10" t="s">
        <v>159</v>
      </c>
      <c r="N10" s="18">
        <v>0</v>
      </c>
      <c r="O10" s="10" t="s">
        <v>238</v>
      </c>
      <c r="P10" s="18">
        <v>0</v>
      </c>
      <c r="Q10" s="10" t="s">
        <v>238</v>
      </c>
      <c r="R10" s="18">
        <v>0.32033899364877</v>
      </c>
      <c r="S10" s="10" t="s">
        <v>159</v>
      </c>
    </row>
    <row r="11" spans="1:19" x14ac:dyDescent="0.2">
      <c r="A11" s="12" t="s">
        <v>174</v>
      </c>
      <c r="B11" s="18">
        <v>0</v>
      </c>
      <c r="C11" s="10" t="s">
        <v>238</v>
      </c>
      <c r="D11" s="18">
        <v>0</v>
      </c>
      <c r="E11" s="10" t="s">
        <v>238</v>
      </c>
      <c r="F11" s="18">
        <v>1305.0627385385701</v>
      </c>
      <c r="G11" s="10" t="s">
        <v>159</v>
      </c>
      <c r="H11" s="18">
        <v>2.5581463397301898E-2</v>
      </c>
      <c r="I11" s="10" t="s">
        <v>159</v>
      </c>
      <c r="J11" s="18">
        <v>0</v>
      </c>
      <c r="K11" s="10" t="s">
        <v>238</v>
      </c>
      <c r="L11" s="18">
        <v>0</v>
      </c>
      <c r="M11" s="10" t="s">
        <v>159</v>
      </c>
      <c r="N11" s="18">
        <v>0</v>
      </c>
      <c r="O11" s="10" t="s">
        <v>238</v>
      </c>
      <c r="P11" s="18">
        <v>0</v>
      </c>
      <c r="Q11" s="10" t="s">
        <v>238</v>
      </c>
      <c r="R11" s="18">
        <v>12.607176882361999</v>
      </c>
      <c r="S11" s="10" t="s">
        <v>159</v>
      </c>
    </row>
    <row r="12" spans="1:19" x14ac:dyDescent="0.2">
      <c r="A12" s="12" t="s">
        <v>175</v>
      </c>
      <c r="B12" s="18">
        <v>0</v>
      </c>
      <c r="C12" s="10" t="s">
        <v>238</v>
      </c>
      <c r="D12" s="18">
        <v>0</v>
      </c>
      <c r="E12" s="10" t="s">
        <v>238</v>
      </c>
      <c r="F12" s="18">
        <v>3011.6340811995801</v>
      </c>
      <c r="G12" s="10" t="s">
        <v>159</v>
      </c>
      <c r="H12" s="18">
        <v>7.8892408798164899</v>
      </c>
      <c r="I12" s="10" t="s">
        <v>159</v>
      </c>
      <c r="J12" s="18">
        <v>0</v>
      </c>
      <c r="K12" s="10" t="s">
        <v>238</v>
      </c>
      <c r="L12" s="18">
        <v>3.6216164701377201E-2</v>
      </c>
      <c r="M12" s="10" t="s">
        <v>179</v>
      </c>
      <c r="N12" s="18">
        <v>0</v>
      </c>
      <c r="O12" s="10" t="s">
        <v>238</v>
      </c>
      <c r="P12" s="18">
        <v>0</v>
      </c>
      <c r="Q12" s="10" t="s">
        <v>238</v>
      </c>
      <c r="R12" s="18">
        <v>30.603371698469399</v>
      </c>
      <c r="S12" s="10" t="s">
        <v>159</v>
      </c>
    </row>
    <row r="13" spans="1:19" x14ac:dyDescent="0.2">
      <c r="A13" s="12" t="s">
        <v>176</v>
      </c>
      <c r="B13" s="18">
        <v>0</v>
      </c>
      <c r="C13" s="10" t="s">
        <v>238</v>
      </c>
      <c r="D13" s="18">
        <v>0</v>
      </c>
      <c r="E13" s="10" t="s">
        <v>238</v>
      </c>
      <c r="F13" s="18">
        <v>3507.9018002181301</v>
      </c>
      <c r="G13" s="10" t="s">
        <v>159</v>
      </c>
      <c r="H13" s="18">
        <v>0</v>
      </c>
      <c r="I13" s="10" t="s">
        <v>280</v>
      </c>
      <c r="J13" s="18">
        <v>0</v>
      </c>
      <c r="K13" s="10" t="s">
        <v>238</v>
      </c>
      <c r="L13" s="18">
        <v>10.746320838961999</v>
      </c>
      <c r="M13" s="10" t="s">
        <v>179</v>
      </c>
      <c r="N13" s="18">
        <v>0</v>
      </c>
      <c r="O13" s="10" t="s">
        <v>238</v>
      </c>
      <c r="P13" s="18">
        <v>0</v>
      </c>
      <c r="Q13" s="10" t="s">
        <v>238</v>
      </c>
      <c r="R13" s="18">
        <v>34.093824542882302</v>
      </c>
      <c r="S13" s="10" t="s">
        <v>159</v>
      </c>
    </row>
    <row r="14" spans="1:19" x14ac:dyDescent="0.2">
      <c r="A14" s="12" t="s">
        <v>177</v>
      </c>
      <c r="B14" s="18">
        <v>0</v>
      </c>
      <c r="C14" s="10" t="s">
        <v>238</v>
      </c>
      <c r="D14" s="18">
        <v>0</v>
      </c>
      <c r="E14" s="10" t="s">
        <v>238</v>
      </c>
      <c r="F14" s="18">
        <v>4904.0002585332704</v>
      </c>
      <c r="G14" s="10" t="s">
        <v>159</v>
      </c>
      <c r="H14" s="18">
        <v>0</v>
      </c>
      <c r="I14" s="10" t="s">
        <v>238</v>
      </c>
      <c r="J14" s="18">
        <v>0</v>
      </c>
      <c r="K14" s="10" t="s">
        <v>238</v>
      </c>
      <c r="L14" s="18">
        <v>6.2756396106959498</v>
      </c>
      <c r="M14" s="10" t="s">
        <v>179</v>
      </c>
      <c r="N14" s="18">
        <v>0</v>
      </c>
      <c r="O14" s="10" t="s">
        <v>238</v>
      </c>
      <c r="P14" s="18">
        <v>0</v>
      </c>
      <c r="Q14" s="10" t="s">
        <v>238</v>
      </c>
      <c r="R14" s="18">
        <v>46.917666687484797</v>
      </c>
      <c r="S14" s="10" t="s">
        <v>159</v>
      </c>
    </row>
    <row r="15" spans="1:19" x14ac:dyDescent="0.2">
      <c r="A15" s="12" t="s">
        <v>181</v>
      </c>
      <c r="B15" s="18">
        <v>0</v>
      </c>
      <c r="C15" s="10" t="s">
        <v>238</v>
      </c>
      <c r="D15" s="18">
        <v>0</v>
      </c>
      <c r="E15" s="10" t="s">
        <v>238</v>
      </c>
      <c r="F15" s="18">
        <v>3745.4294977367599</v>
      </c>
      <c r="G15" s="10" t="s">
        <v>159</v>
      </c>
      <c r="H15" s="18">
        <v>0</v>
      </c>
      <c r="I15" s="10" t="s">
        <v>238</v>
      </c>
      <c r="J15" s="18">
        <v>0</v>
      </c>
      <c r="K15" s="10" t="s">
        <v>238</v>
      </c>
      <c r="L15" s="18">
        <v>0</v>
      </c>
      <c r="M15" s="10" t="s">
        <v>238</v>
      </c>
      <c r="N15" s="18">
        <v>0</v>
      </c>
      <c r="O15" s="10" t="s">
        <v>238</v>
      </c>
      <c r="P15" s="18">
        <v>0</v>
      </c>
      <c r="Q15" s="10" t="s">
        <v>238</v>
      </c>
      <c r="R15" s="18">
        <v>35.349313391289897</v>
      </c>
      <c r="S15" s="10" t="s">
        <v>159</v>
      </c>
    </row>
    <row r="16" spans="1:19" x14ac:dyDescent="0.2">
      <c r="A16" s="12" t="s">
        <v>182</v>
      </c>
      <c r="B16" s="18">
        <v>0</v>
      </c>
      <c r="C16" s="10" t="s">
        <v>238</v>
      </c>
      <c r="D16" s="18">
        <v>0</v>
      </c>
      <c r="E16" s="10" t="s">
        <v>238</v>
      </c>
      <c r="F16" s="18">
        <v>3158.1516571583802</v>
      </c>
      <c r="G16" s="10" t="s">
        <v>159</v>
      </c>
      <c r="H16" s="18">
        <v>0</v>
      </c>
      <c r="I16" s="10" t="s">
        <v>238</v>
      </c>
      <c r="J16" s="18">
        <v>0</v>
      </c>
      <c r="K16" s="10" t="s">
        <v>238</v>
      </c>
      <c r="L16" s="18">
        <v>0</v>
      </c>
      <c r="M16" s="10" t="s">
        <v>238</v>
      </c>
      <c r="N16" s="18">
        <v>0</v>
      </c>
      <c r="O16" s="10" t="s">
        <v>238</v>
      </c>
      <c r="P16" s="18">
        <v>0</v>
      </c>
      <c r="Q16" s="10" t="s">
        <v>238</v>
      </c>
      <c r="R16" s="18">
        <v>29.807102844176502</v>
      </c>
      <c r="S16" s="10" t="s">
        <v>159</v>
      </c>
    </row>
    <row r="17" spans="1:19" x14ac:dyDescent="0.2">
      <c r="A17" s="12" t="s">
        <v>183</v>
      </c>
      <c r="B17" s="18">
        <v>0</v>
      </c>
      <c r="C17" s="10" t="s">
        <v>238</v>
      </c>
      <c r="D17" s="18">
        <v>0</v>
      </c>
      <c r="E17" s="10" t="s">
        <v>238</v>
      </c>
      <c r="F17" s="18">
        <v>3420.0335762816799</v>
      </c>
      <c r="G17" s="10" t="s">
        <v>159</v>
      </c>
      <c r="H17" s="18">
        <v>0</v>
      </c>
      <c r="I17" s="10" t="s">
        <v>238</v>
      </c>
      <c r="J17" s="18">
        <v>0</v>
      </c>
      <c r="K17" s="10" t="s">
        <v>238</v>
      </c>
      <c r="L17" s="18">
        <v>0</v>
      </c>
      <c r="M17" s="10" t="s">
        <v>238</v>
      </c>
      <c r="N17" s="18">
        <v>0</v>
      </c>
      <c r="O17" s="10" t="s">
        <v>238</v>
      </c>
      <c r="P17" s="18">
        <v>0</v>
      </c>
      <c r="Q17" s="10" t="s">
        <v>238</v>
      </c>
      <c r="R17" s="18">
        <v>32.437399079515799</v>
      </c>
      <c r="S17" s="10" t="s">
        <v>159</v>
      </c>
    </row>
    <row r="18" spans="1:19" x14ac:dyDescent="0.2">
      <c r="A18" s="12" t="s">
        <v>184</v>
      </c>
      <c r="B18" s="18">
        <v>0</v>
      </c>
      <c r="C18" s="10" t="s">
        <v>238</v>
      </c>
      <c r="D18" s="18">
        <v>0</v>
      </c>
      <c r="E18" s="10" t="s">
        <v>238</v>
      </c>
      <c r="F18" s="18">
        <v>1447.65586938047</v>
      </c>
      <c r="G18" s="10" t="s">
        <v>159</v>
      </c>
      <c r="H18" s="18">
        <v>0</v>
      </c>
      <c r="I18" s="10" t="s">
        <v>238</v>
      </c>
      <c r="J18" s="18">
        <v>0</v>
      </c>
      <c r="K18" s="10" t="s">
        <v>238</v>
      </c>
      <c r="L18" s="18">
        <v>0</v>
      </c>
      <c r="M18" s="10" t="s">
        <v>238</v>
      </c>
      <c r="N18" s="18">
        <v>0</v>
      </c>
      <c r="O18" s="10" t="s">
        <v>238</v>
      </c>
      <c r="P18" s="18">
        <v>0</v>
      </c>
      <c r="Q18" s="10" t="s">
        <v>238</v>
      </c>
      <c r="R18" s="18">
        <v>13.8085349338699</v>
      </c>
      <c r="S18" s="10" t="s">
        <v>159</v>
      </c>
    </row>
    <row r="19" spans="1:19" x14ac:dyDescent="0.2">
      <c r="A19" s="12" t="s">
        <v>185</v>
      </c>
      <c r="B19" s="18">
        <v>0</v>
      </c>
      <c r="C19" s="10" t="s">
        <v>238</v>
      </c>
      <c r="D19" s="18">
        <v>0</v>
      </c>
      <c r="E19" s="10" t="s">
        <v>238</v>
      </c>
      <c r="F19" s="18">
        <v>744.98480674503503</v>
      </c>
      <c r="G19" s="10" t="s">
        <v>159</v>
      </c>
      <c r="H19" s="18">
        <v>0</v>
      </c>
      <c r="I19" s="10" t="s">
        <v>238</v>
      </c>
      <c r="J19" s="18">
        <v>0</v>
      </c>
      <c r="K19" s="10" t="s">
        <v>238</v>
      </c>
      <c r="L19" s="18">
        <v>0</v>
      </c>
      <c r="M19" s="10" t="s">
        <v>238</v>
      </c>
      <c r="N19" s="18">
        <v>0</v>
      </c>
      <c r="O19" s="10" t="s">
        <v>238</v>
      </c>
      <c r="P19" s="18">
        <v>0</v>
      </c>
      <c r="Q19" s="10" t="s">
        <v>238</v>
      </c>
      <c r="R19" s="18">
        <v>7.1784144098570799</v>
      </c>
      <c r="S19" s="10" t="s">
        <v>159</v>
      </c>
    </row>
    <row r="20" spans="1:19" x14ac:dyDescent="0.2">
      <c r="A20" s="12" t="s">
        <v>187</v>
      </c>
      <c r="B20" s="18">
        <v>0</v>
      </c>
      <c r="C20" s="10" t="s">
        <v>238</v>
      </c>
      <c r="D20" s="18">
        <v>0</v>
      </c>
      <c r="E20" s="10" t="s">
        <v>238</v>
      </c>
      <c r="F20" s="18">
        <v>157.735629419677</v>
      </c>
      <c r="G20" s="10" t="s">
        <v>159</v>
      </c>
      <c r="H20" s="18">
        <v>0</v>
      </c>
      <c r="I20" s="10" t="s">
        <v>238</v>
      </c>
      <c r="J20" s="18">
        <v>0</v>
      </c>
      <c r="K20" s="10" t="s">
        <v>238</v>
      </c>
      <c r="L20" s="18">
        <v>0</v>
      </c>
      <c r="M20" s="10" t="s">
        <v>238</v>
      </c>
      <c r="N20" s="18">
        <v>0</v>
      </c>
      <c r="O20" s="10" t="s">
        <v>238</v>
      </c>
      <c r="P20" s="18">
        <v>0</v>
      </c>
      <c r="Q20" s="10" t="s">
        <v>238</v>
      </c>
      <c r="R20" s="18">
        <v>1.53900106472812</v>
      </c>
      <c r="S20" s="10" t="s">
        <v>159</v>
      </c>
    </row>
    <row r="21" spans="1:19" x14ac:dyDescent="0.2">
      <c r="A21" s="12" t="s">
        <v>188</v>
      </c>
      <c r="B21" s="18">
        <v>0</v>
      </c>
      <c r="C21" s="10" t="s">
        <v>238</v>
      </c>
      <c r="D21" s="18">
        <v>0</v>
      </c>
      <c r="E21" s="10" t="s">
        <v>238</v>
      </c>
      <c r="F21" s="18">
        <v>0</v>
      </c>
      <c r="G21" s="10" t="s">
        <v>159</v>
      </c>
      <c r="H21" s="18">
        <v>0</v>
      </c>
      <c r="I21" s="10" t="s">
        <v>238</v>
      </c>
      <c r="J21" s="18">
        <v>0</v>
      </c>
      <c r="K21" s="10" t="s">
        <v>238</v>
      </c>
      <c r="L21" s="18">
        <v>0</v>
      </c>
      <c r="M21" s="10" t="s">
        <v>238</v>
      </c>
      <c r="N21" s="18">
        <v>0</v>
      </c>
      <c r="O21" s="10" t="s">
        <v>238</v>
      </c>
      <c r="P21" s="18">
        <v>0</v>
      </c>
      <c r="Q21" s="10" t="s">
        <v>238</v>
      </c>
      <c r="R21" s="18">
        <v>0</v>
      </c>
      <c r="S21" s="10" t="s">
        <v>159</v>
      </c>
    </row>
    <row r="22" spans="1:19" x14ac:dyDescent="0.2">
      <c r="A22" s="12" t="s">
        <v>189</v>
      </c>
      <c r="B22" s="18">
        <v>0</v>
      </c>
      <c r="C22" s="10" t="s">
        <v>238</v>
      </c>
      <c r="D22" s="18">
        <v>0</v>
      </c>
      <c r="E22" s="10" t="s">
        <v>238</v>
      </c>
      <c r="F22" s="18">
        <v>0</v>
      </c>
      <c r="G22" s="10" t="s">
        <v>159</v>
      </c>
      <c r="H22" s="18">
        <v>0</v>
      </c>
      <c r="I22" s="10" t="s">
        <v>238</v>
      </c>
      <c r="J22" s="18">
        <v>0</v>
      </c>
      <c r="K22" s="10" t="s">
        <v>238</v>
      </c>
      <c r="L22" s="18">
        <v>0</v>
      </c>
      <c r="M22" s="10" t="s">
        <v>238</v>
      </c>
      <c r="N22" s="18">
        <v>0</v>
      </c>
      <c r="O22" s="10" t="s">
        <v>238</v>
      </c>
      <c r="P22" s="18">
        <v>0</v>
      </c>
      <c r="Q22" s="10" t="s">
        <v>238</v>
      </c>
      <c r="R22" s="18">
        <v>0</v>
      </c>
      <c r="S22" s="10" t="s">
        <v>159</v>
      </c>
    </row>
    <row r="23" spans="1:19" x14ac:dyDescent="0.2">
      <c r="A23" s="12" t="s">
        <v>190</v>
      </c>
      <c r="B23" s="18">
        <v>0</v>
      </c>
      <c r="C23" s="10" t="s">
        <v>238</v>
      </c>
      <c r="D23" s="18">
        <v>0</v>
      </c>
      <c r="E23" s="10" t="s">
        <v>238</v>
      </c>
      <c r="F23" s="18">
        <v>0</v>
      </c>
      <c r="G23" s="10" t="s">
        <v>159</v>
      </c>
      <c r="H23" s="18">
        <v>0</v>
      </c>
      <c r="I23" s="10" t="s">
        <v>238</v>
      </c>
      <c r="J23" s="18">
        <v>0</v>
      </c>
      <c r="K23" s="10" t="s">
        <v>238</v>
      </c>
      <c r="L23" s="18">
        <v>0</v>
      </c>
      <c r="M23" s="10" t="s">
        <v>238</v>
      </c>
      <c r="N23" s="18">
        <v>0</v>
      </c>
      <c r="O23" s="10" t="s">
        <v>238</v>
      </c>
      <c r="P23" s="18">
        <v>0</v>
      </c>
      <c r="Q23" s="10" t="s">
        <v>238</v>
      </c>
      <c r="R23" s="18">
        <v>0</v>
      </c>
      <c r="S23" s="10" t="s">
        <v>159</v>
      </c>
    </row>
    <row r="24" spans="1:19" x14ac:dyDescent="0.2">
      <c r="A24" s="12" t="s">
        <v>191</v>
      </c>
      <c r="B24" s="18">
        <v>0</v>
      </c>
      <c r="C24" s="10" t="s">
        <v>238</v>
      </c>
      <c r="D24" s="18">
        <v>0</v>
      </c>
      <c r="E24" s="10" t="s">
        <v>238</v>
      </c>
      <c r="F24" s="18">
        <v>0</v>
      </c>
      <c r="G24" s="10" t="s">
        <v>159</v>
      </c>
      <c r="H24" s="18">
        <v>0</v>
      </c>
      <c r="I24" s="10" t="s">
        <v>238</v>
      </c>
      <c r="J24" s="18">
        <v>0</v>
      </c>
      <c r="K24" s="10" t="s">
        <v>238</v>
      </c>
      <c r="L24" s="18">
        <v>0</v>
      </c>
      <c r="M24" s="10" t="s">
        <v>238</v>
      </c>
      <c r="N24" s="18">
        <v>0</v>
      </c>
      <c r="O24" s="10" t="s">
        <v>238</v>
      </c>
      <c r="P24" s="18">
        <v>0</v>
      </c>
      <c r="Q24" s="10" t="s">
        <v>238</v>
      </c>
      <c r="R24" s="18">
        <v>0</v>
      </c>
      <c r="S24" s="10" t="s">
        <v>159</v>
      </c>
    </row>
    <row r="25" spans="1:19" x14ac:dyDescent="0.2">
      <c r="A25" s="12" t="s">
        <v>192</v>
      </c>
      <c r="B25" s="18">
        <v>0</v>
      </c>
      <c r="C25" s="10" t="s">
        <v>238</v>
      </c>
      <c r="D25" s="18">
        <v>0</v>
      </c>
      <c r="E25" s="10" t="s">
        <v>238</v>
      </c>
      <c r="F25" s="18">
        <v>0</v>
      </c>
      <c r="G25" s="10" t="s">
        <v>159</v>
      </c>
      <c r="H25" s="18">
        <v>0</v>
      </c>
      <c r="I25" s="10" t="s">
        <v>238</v>
      </c>
      <c r="J25" s="18">
        <v>0</v>
      </c>
      <c r="K25" s="10" t="s">
        <v>238</v>
      </c>
      <c r="L25" s="18">
        <v>0</v>
      </c>
      <c r="M25" s="10" t="s">
        <v>238</v>
      </c>
      <c r="N25" s="18">
        <v>0</v>
      </c>
      <c r="O25" s="10" t="s">
        <v>238</v>
      </c>
      <c r="P25" s="18">
        <v>0</v>
      </c>
      <c r="Q25" s="10" t="s">
        <v>238</v>
      </c>
      <c r="R25" s="18">
        <v>0</v>
      </c>
      <c r="S25" s="10" t="s">
        <v>159</v>
      </c>
    </row>
    <row r="26" spans="1:19" x14ac:dyDescent="0.2">
      <c r="A26" s="12" t="s">
        <v>193</v>
      </c>
      <c r="B26" s="18">
        <v>0</v>
      </c>
      <c r="C26" s="10" t="s">
        <v>238</v>
      </c>
      <c r="D26" s="18">
        <v>0</v>
      </c>
      <c r="E26" s="10" t="s">
        <v>238</v>
      </c>
      <c r="F26" s="18">
        <v>0</v>
      </c>
      <c r="G26" s="10" t="s">
        <v>159</v>
      </c>
      <c r="H26" s="18">
        <v>0</v>
      </c>
      <c r="I26" s="10" t="s">
        <v>238</v>
      </c>
      <c r="J26" s="18">
        <v>0</v>
      </c>
      <c r="K26" s="10" t="s">
        <v>238</v>
      </c>
      <c r="L26" s="18">
        <v>0</v>
      </c>
      <c r="M26" s="10" t="s">
        <v>238</v>
      </c>
      <c r="N26" s="18">
        <v>0</v>
      </c>
      <c r="O26" s="10" t="s">
        <v>238</v>
      </c>
      <c r="P26" s="18">
        <v>0</v>
      </c>
      <c r="Q26" s="10" t="s">
        <v>238</v>
      </c>
      <c r="R26" s="18">
        <v>0</v>
      </c>
      <c r="S26" s="10" t="s">
        <v>159</v>
      </c>
    </row>
    <row r="27" spans="1:19" x14ac:dyDescent="0.2">
      <c r="A27" s="12" t="s">
        <v>195</v>
      </c>
      <c r="B27" s="18">
        <v>0</v>
      </c>
      <c r="C27" s="10" t="s">
        <v>238</v>
      </c>
      <c r="D27" s="18">
        <v>0</v>
      </c>
      <c r="E27" s="10" t="s">
        <v>238</v>
      </c>
      <c r="F27" s="18">
        <v>5.3455868438693099E-2</v>
      </c>
      <c r="G27" s="10" t="s">
        <v>159</v>
      </c>
      <c r="H27" s="18">
        <v>0</v>
      </c>
      <c r="I27" s="10" t="s">
        <v>238</v>
      </c>
      <c r="J27" s="18">
        <v>0</v>
      </c>
      <c r="K27" s="10" t="s">
        <v>238</v>
      </c>
      <c r="L27" s="18">
        <v>0</v>
      </c>
      <c r="M27" s="10" t="s">
        <v>238</v>
      </c>
      <c r="N27" s="18">
        <v>0</v>
      </c>
      <c r="O27" s="10" t="s">
        <v>238</v>
      </c>
      <c r="P27" s="18">
        <v>0</v>
      </c>
      <c r="Q27" s="10" t="s">
        <v>238</v>
      </c>
      <c r="R27" s="18">
        <v>5.2487524887927803E-4</v>
      </c>
      <c r="S27" s="10" t="s">
        <v>159</v>
      </c>
    </row>
    <row r="28" spans="1:19" x14ac:dyDescent="0.2">
      <c r="A28" s="12" t="s">
        <v>196</v>
      </c>
      <c r="B28" s="18">
        <v>0</v>
      </c>
      <c r="C28" s="10" t="s">
        <v>238</v>
      </c>
      <c r="D28" s="18">
        <v>0</v>
      </c>
      <c r="E28" s="10" t="s">
        <v>238</v>
      </c>
      <c r="F28" s="18">
        <v>2.86679182247719E-2</v>
      </c>
      <c r="G28" s="10" t="s">
        <v>159</v>
      </c>
      <c r="H28" s="18">
        <v>0</v>
      </c>
      <c r="I28" s="10" t="s">
        <v>238</v>
      </c>
      <c r="J28" s="18">
        <v>0</v>
      </c>
      <c r="K28" s="10" t="s">
        <v>238</v>
      </c>
      <c r="L28" s="18">
        <v>0</v>
      </c>
      <c r="M28" s="10" t="s">
        <v>238</v>
      </c>
      <c r="N28" s="18">
        <v>0</v>
      </c>
      <c r="O28" s="10" t="s">
        <v>238</v>
      </c>
      <c r="P28" s="18">
        <v>0</v>
      </c>
      <c r="Q28" s="10" t="s">
        <v>238</v>
      </c>
      <c r="R28" s="18">
        <v>2.7882402639577402E-4</v>
      </c>
      <c r="S28" s="10" t="s">
        <v>159</v>
      </c>
    </row>
    <row r="29" spans="1:19" x14ac:dyDescent="0.2">
      <c r="A29" s="12" t="s">
        <v>198</v>
      </c>
      <c r="B29" s="18">
        <v>0</v>
      </c>
      <c r="C29" s="10" t="s">
        <v>238</v>
      </c>
      <c r="D29" s="18">
        <v>0</v>
      </c>
      <c r="E29" s="10" t="s">
        <v>238</v>
      </c>
      <c r="F29" s="18">
        <v>5.6460256825166897E-3</v>
      </c>
      <c r="G29" s="10" t="s">
        <v>159</v>
      </c>
      <c r="H29" s="18">
        <v>0</v>
      </c>
      <c r="I29" s="10" t="s">
        <v>238</v>
      </c>
      <c r="J29" s="18">
        <v>0</v>
      </c>
      <c r="K29" s="10" t="s">
        <v>238</v>
      </c>
      <c r="L29" s="18">
        <v>0</v>
      </c>
      <c r="M29" s="10" t="s">
        <v>238</v>
      </c>
      <c r="N29" s="18">
        <v>0</v>
      </c>
      <c r="O29" s="10" t="s">
        <v>238</v>
      </c>
      <c r="P29" s="18">
        <v>0</v>
      </c>
      <c r="Q29" s="10" t="s">
        <v>238</v>
      </c>
      <c r="R29" s="18">
        <v>5.4344440320238997E-5</v>
      </c>
      <c r="S29" s="10" t="s">
        <v>159</v>
      </c>
    </row>
    <row r="30" spans="1:19" x14ac:dyDescent="0.2">
      <c r="A30" s="12" t="s">
        <v>199</v>
      </c>
      <c r="B30" s="18">
        <v>0</v>
      </c>
      <c r="C30" s="10" t="s">
        <v>238</v>
      </c>
      <c r="D30" s="18">
        <v>0</v>
      </c>
      <c r="E30" s="10" t="s">
        <v>238</v>
      </c>
      <c r="F30" s="18">
        <v>4.7734887519397002</v>
      </c>
      <c r="G30" s="10" t="s">
        <v>225</v>
      </c>
      <c r="H30" s="18">
        <v>0</v>
      </c>
      <c r="I30" s="10" t="s">
        <v>238</v>
      </c>
      <c r="J30" s="18">
        <v>0</v>
      </c>
      <c r="K30" s="10" t="s">
        <v>238</v>
      </c>
      <c r="L30" s="18">
        <v>0</v>
      </c>
      <c r="M30" s="10" t="s">
        <v>238</v>
      </c>
      <c r="N30" s="18">
        <v>0</v>
      </c>
      <c r="O30" s="10" t="s">
        <v>238</v>
      </c>
      <c r="P30" s="18">
        <v>0</v>
      </c>
      <c r="Q30" s="10" t="s">
        <v>238</v>
      </c>
      <c r="R30" s="18">
        <v>4.5288242088491297E-2</v>
      </c>
      <c r="S30" s="10" t="s">
        <v>159</v>
      </c>
    </row>
    <row r="31" spans="1:19" x14ac:dyDescent="0.2">
      <c r="A31" s="12" t="s">
        <v>200</v>
      </c>
      <c r="B31" s="18">
        <v>0</v>
      </c>
      <c r="C31" s="10" t="s">
        <v>238</v>
      </c>
      <c r="D31" s="18">
        <v>0</v>
      </c>
      <c r="E31" s="10" t="s">
        <v>238</v>
      </c>
      <c r="F31" s="18">
        <v>24.501664389463102</v>
      </c>
      <c r="G31" s="10" t="s">
        <v>159</v>
      </c>
      <c r="H31" s="18">
        <v>0</v>
      </c>
      <c r="I31" s="10" t="s">
        <v>238</v>
      </c>
      <c r="J31" s="18">
        <v>0</v>
      </c>
      <c r="K31" s="10" t="s">
        <v>238</v>
      </c>
      <c r="L31" s="18">
        <v>0</v>
      </c>
      <c r="M31" s="10" t="s">
        <v>238</v>
      </c>
      <c r="N31" s="18">
        <v>0</v>
      </c>
      <c r="O31" s="10" t="s">
        <v>238</v>
      </c>
      <c r="P31" s="18">
        <v>0</v>
      </c>
      <c r="Q31" s="10" t="s">
        <v>238</v>
      </c>
      <c r="R31" s="18">
        <v>0.229682871092594</v>
      </c>
      <c r="S31" s="10" t="s">
        <v>159</v>
      </c>
    </row>
    <row r="32" spans="1:19" x14ac:dyDescent="0.2">
      <c r="A32" s="15" t="s">
        <v>201</v>
      </c>
      <c r="B32" s="19">
        <v>0</v>
      </c>
      <c r="C32" s="14" t="s">
        <v>238</v>
      </c>
      <c r="D32" s="19">
        <v>0</v>
      </c>
      <c r="E32" s="14" t="s">
        <v>238</v>
      </c>
      <c r="F32" s="19">
        <v>70.250044798913095</v>
      </c>
      <c r="G32" s="14" t="s">
        <v>159</v>
      </c>
      <c r="H32" s="19">
        <v>0</v>
      </c>
      <c r="I32" s="14" t="s">
        <v>238</v>
      </c>
      <c r="J32" s="19">
        <v>0</v>
      </c>
      <c r="K32" s="14" t="s">
        <v>238</v>
      </c>
      <c r="L32" s="19">
        <v>0</v>
      </c>
      <c r="M32" s="14" t="s">
        <v>238</v>
      </c>
      <c r="N32" s="19">
        <v>0</v>
      </c>
      <c r="O32" s="14" t="s">
        <v>238</v>
      </c>
      <c r="P32" s="19">
        <v>0</v>
      </c>
      <c r="Q32" s="14" t="s">
        <v>238</v>
      </c>
      <c r="R32" s="19">
        <v>0.65570522712349899</v>
      </c>
      <c r="S32" s="14" t="s">
        <v>159</v>
      </c>
    </row>
    <row r="34" spans="1:2" x14ac:dyDescent="0.2">
      <c r="A34" s="16" t="s">
        <v>202</v>
      </c>
      <c r="B34" s="16" t="s">
        <v>203</v>
      </c>
    </row>
    <row r="36" spans="1:2" x14ac:dyDescent="0.2">
      <c r="B36" s="16" t="s">
        <v>281</v>
      </c>
    </row>
    <row r="37" spans="1:2" x14ac:dyDescent="0.2">
      <c r="B37" s="16" t="s">
        <v>282</v>
      </c>
    </row>
    <row r="38" spans="1:2" x14ac:dyDescent="0.2">
      <c r="B38" s="16" t="s">
        <v>283</v>
      </c>
    </row>
    <row r="40" spans="1:2" x14ac:dyDescent="0.2">
      <c r="B40" s="16" t="s">
        <v>241</v>
      </c>
    </row>
    <row r="43" spans="1:2" x14ac:dyDescent="0.2">
      <c r="A43" s="17" t="str">
        <f>HYPERLINK("#'INTERACTIVE_GAMING 3'!A2", "&lt;&lt;&lt; Previous table")</f>
        <v>&lt;&lt;&lt; Previous table</v>
      </c>
    </row>
    <row r="44" spans="1:2" x14ac:dyDescent="0.2">
      <c r="A44" s="17" t="str">
        <f>HYPERLINK("#'INTERACTIVE_GAMING 5'!A2", "&gt;&gt;&gt; Next table")</f>
        <v>&gt;&gt;&gt; Next table</v>
      </c>
    </row>
  </sheetData>
  <mergeCells count="12">
    <mergeCell ref="A2:S2"/>
    <mergeCell ref="A3:S3"/>
    <mergeCell ref="A6:S6"/>
    <mergeCell ref="B5:C5"/>
    <mergeCell ref="D5:E5"/>
    <mergeCell ref="F5:G5"/>
    <mergeCell ref="H5:I5"/>
    <mergeCell ref="J5:K5"/>
    <mergeCell ref="L5:M5"/>
    <mergeCell ref="N5:O5"/>
    <mergeCell ref="P5:Q5"/>
    <mergeCell ref="R5:S5"/>
  </mergeCells>
  <pageMargins left="0.7" right="0.7" top="0.75" bottom="0.75" header="0.3" footer="0.3"/>
  <pageSetup paperSize="9" orientation="portrait" horizontalDpi="300" verticalDpi="30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S44"/>
  <sheetViews>
    <sheetView workbookViewId="0"/>
  </sheetViews>
  <sheetFormatPr defaultColWidth="11.42578125" defaultRowHeight="12.75" x14ac:dyDescent="0.2"/>
  <cols>
    <col min="1" max="2" width="12.7109375" customWidth="1"/>
    <col min="3" max="3" width="4.42578125" customWidth="1"/>
    <col min="4" max="4" width="12.7109375" customWidth="1"/>
    <col min="5" max="5" width="4.42578125" customWidth="1"/>
    <col min="6" max="6" width="12.7109375" customWidth="1"/>
    <col min="7" max="7" width="4.42578125" customWidth="1"/>
    <col min="8" max="8" width="12.7109375" customWidth="1"/>
    <col min="9" max="9" width="4.42578125" customWidth="1"/>
    <col min="10" max="10" width="12.7109375" customWidth="1"/>
    <col min="11" max="11" width="4.42578125" customWidth="1"/>
    <col min="12" max="12" width="12.7109375" customWidth="1"/>
    <col min="13" max="13" width="4.42578125" customWidth="1"/>
    <col min="14" max="14" width="12.7109375" customWidth="1"/>
    <col min="15" max="15" width="4.42578125" customWidth="1"/>
    <col min="16" max="16" width="12.7109375" customWidth="1"/>
    <col min="17" max="17" width="4.42578125" customWidth="1"/>
    <col min="18" max="18" width="12.7109375" customWidth="1"/>
    <col min="19" max="19" width="4.42578125" customWidth="1"/>
  </cols>
  <sheetData>
    <row r="1" spans="1:19" x14ac:dyDescent="0.2">
      <c r="A1" s="8" t="str">
        <f>HYPERLINK("#'INDEX'!B40", "Link to index")</f>
        <v>Link to index</v>
      </c>
    </row>
    <row r="2" spans="1:19" ht="15.75" customHeight="1" x14ac:dyDescent="0.2">
      <c r="A2" s="25" t="s">
        <v>287</v>
      </c>
      <c r="B2" s="24"/>
      <c r="C2" s="24"/>
      <c r="D2" s="24"/>
      <c r="E2" s="24"/>
      <c r="F2" s="24"/>
      <c r="G2" s="24"/>
      <c r="H2" s="24"/>
      <c r="I2" s="24"/>
      <c r="J2" s="24"/>
      <c r="K2" s="24"/>
      <c r="L2" s="24"/>
      <c r="M2" s="24"/>
      <c r="N2" s="24"/>
      <c r="O2" s="24"/>
      <c r="P2" s="24"/>
      <c r="Q2" s="24"/>
      <c r="R2" s="24"/>
      <c r="S2" s="24"/>
    </row>
    <row r="3" spans="1:19" ht="15.75" customHeight="1" x14ac:dyDescent="0.2">
      <c r="A3" s="25" t="s">
        <v>58</v>
      </c>
      <c r="B3" s="24"/>
      <c r="C3" s="24"/>
      <c r="D3" s="24"/>
      <c r="E3" s="24"/>
      <c r="F3" s="24"/>
      <c r="G3" s="24"/>
      <c r="H3" s="24"/>
      <c r="I3" s="24"/>
      <c r="J3" s="24"/>
      <c r="K3" s="24"/>
      <c r="L3" s="24"/>
      <c r="M3" s="24"/>
      <c r="N3" s="24"/>
      <c r="O3" s="24"/>
      <c r="P3" s="24"/>
      <c r="Q3" s="24"/>
      <c r="R3" s="24"/>
      <c r="S3" s="24"/>
    </row>
    <row r="4" spans="1:19" ht="15.75" customHeight="1" x14ac:dyDescent="0.2"/>
    <row r="5" spans="1:19" ht="55.5" customHeight="1" x14ac:dyDescent="0.2">
      <c r="A5" s="11" t="s">
        <v>159</v>
      </c>
      <c r="B5" s="27" t="s">
        <v>160</v>
      </c>
      <c r="C5" s="27" t="s">
        <v>159</v>
      </c>
      <c r="D5" s="27" t="s">
        <v>161</v>
      </c>
      <c r="E5" s="27" t="s">
        <v>159</v>
      </c>
      <c r="F5" s="27" t="s">
        <v>162</v>
      </c>
      <c r="G5" s="27" t="s">
        <v>159</v>
      </c>
      <c r="H5" s="27" t="s">
        <v>163</v>
      </c>
      <c r="I5" s="27" t="s">
        <v>159</v>
      </c>
      <c r="J5" s="27" t="s">
        <v>164</v>
      </c>
      <c r="K5" s="27" t="s">
        <v>159</v>
      </c>
      <c r="L5" s="27" t="s">
        <v>165</v>
      </c>
      <c r="M5" s="27" t="s">
        <v>159</v>
      </c>
      <c r="N5" s="27" t="s">
        <v>166</v>
      </c>
      <c r="O5" s="27" t="s">
        <v>159</v>
      </c>
      <c r="P5" s="27" t="s">
        <v>167</v>
      </c>
      <c r="Q5" s="27" t="s">
        <v>159</v>
      </c>
      <c r="R5" s="27" t="s">
        <v>168</v>
      </c>
      <c r="S5" s="27" t="s">
        <v>159</v>
      </c>
    </row>
    <row r="6" spans="1:19" x14ac:dyDescent="0.2">
      <c r="A6" s="26" t="s">
        <v>169</v>
      </c>
      <c r="B6" s="26"/>
      <c r="C6" s="26"/>
      <c r="D6" s="26"/>
      <c r="E6" s="26"/>
      <c r="F6" s="26"/>
      <c r="G6" s="26"/>
      <c r="H6" s="26"/>
      <c r="I6" s="26"/>
      <c r="J6" s="26"/>
      <c r="K6" s="26"/>
      <c r="L6" s="26"/>
      <c r="M6" s="26"/>
      <c r="N6" s="26"/>
      <c r="O6" s="26"/>
      <c r="P6" s="26"/>
      <c r="Q6" s="26"/>
      <c r="R6" s="26"/>
      <c r="S6" s="26"/>
    </row>
    <row r="7" spans="1:19" x14ac:dyDescent="0.2">
      <c r="A7" s="12" t="s">
        <v>170</v>
      </c>
      <c r="B7" s="9">
        <v>0</v>
      </c>
      <c r="C7" s="10" t="s">
        <v>238</v>
      </c>
      <c r="D7" s="9">
        <v>0</v>
      </c>
      <c r="E7" s="10" t="s">
        <v>238</v>
      </c>
      <c r="F7" s="9">
        <v>0</v>
      </c>
      <c r="G7" s="10" t="s">
        <v>159</v>
      </c>
      <c r="H7" s="9">
        <v>0</v>
      </c>
      <c r="I7" s="10" t="s">
        <v>238</v>
      </c>
      <c r="J7" s="9">
        <v>0</v>
      </c>
      <c r="K7" s="10" t="s">
        <v>238</v>
      </c>
      <c r="L7" s="9">
        <v>0</v>
      </c>
      <c r="M7" s="10" t="s">
        <v>159</v>
      </c>
      <c r="N7" s="9">
        <v>0</v>
      </c>
      <c r="O7" s="10" t="s">
        <v>238</v>
      </c>
      <c r="P7" s="9">
        <v>0</v>
      </c>
      <c r="Q7" s="10" t="s">
        <v>238</v>
      </c>
      <c r="R7" s="9">
        <v>0</v>
      </c>
      <c r="S7" s="10" t="s">
        <v>159</v>
      </c>
    </row>
    <row r="8" spans="1:19" x14ac:dyDescent="0.2">
      <c r="A8" s="12" t="s">
        <v>171</v>
      </c>
      <c r="B8" s="9">
        <v>0</v>
      </c>
      <c r="C8" s="10" t="s">
        <v>238</v>
      </c>
      <c r="D8" s="9">
        <v>0</v>
      </c>
      <c r="E8" s="10" t="s">
        <v>238</v>
      </c>
      <c r="F8" s="9">
        <v>0</v>
      </c>
      <c r="G8" s="10" t="s">
        <v>159</v>
      </c>
      <c r="H8" s="9">
        <v>0</v>
      </c>
      <c r="I8" s="10" t="s">
        <v>238</v>
      </c>
      <c r="J8" s="9">
        <v>0</v>
      </c>
      <c r="K8" s="10" t="s">
        <v>238</v>
      </c>
      <c r="L8" s="9">
        <v>0</v>
      </c>
      <c r="M8" s="10" t="s">
        <v>159</v>
      </c>
      <c r="N8" s="9">
        <v>0</v>
      </c>
      <c r="O8" s="10" t="s">
        <v>238</v>
      </c>
      <c r="P8" s="9">
        <v>0</v>
      </c>
      <c r="Q8" s="10" t="s">
        <v>238</v>
      </c>
      <c r="R8" s="9">
        <v>0</v>
      </c>
      <c r="S8" s="10" t="s">
        <v>159</v>
      </c>
    </row>
    <row r="9" spans="1:19" x14ac:dyDescent="0.2">
      <c r="A9" s="12" t="s">
        <v>172</v>
      </c>
      <c r="B9" s="9">
        <v>0</v>
      </c>
      <c r="C9" s="10" t="s">
        <v>238</v>
      </c>
      <c r="D9" s="9">
        <v>0</v>
      </c>
      <c r="E9" s="10" t="s">
        <v>238</v>
      </c>
      <c r="F9" s="9">
        <v>0</v>
      </c>
      <c r="G9" s="10" t="s">
        <v>159</v>
      </c>
      <c r="H9" s="9">
        <v>0</v>
      </c>
      <c r="I9" s="10" t="s">
        <v>238</v>
      </c>
      <c r="J9" s="9">
        <v>0</v>
      </c>
      <c r="K9" s="10" t="s">
        <v>238</v>
      </c>
      <c r="L9" s="9">
        <v>0</v>
      </c>
      <c r="M9" s="10" t="s">
        <v>159</v>
      </c>
      <c r="N9" s="9">
        <v>0</v>
      </c>
      <c r="O9" s="10" t="s">
        <v>238</v>
      </c>
      <c r="P9" s="9">
        <v>0</v>
      </c>
      <c r="Q9" s="10" t="s">
        <v>238</v>
      </c>
      <c r="R9" s="9">
        <v>0</v>
      </c>
      <c r="S9" s="10" t="s">
        <v>159</v>
      </c>
    </row>
    <row r="10" spans="1:19" x14ac:dyDescent="0.2">
      <c r="A10" s="12" t="s">
        <v>173</v>
      </c>
      <c r="B10" s="9">
        <v>0</v>
      </c>
      <c r="C10" s="10" t="s">
        <v>238</v>
      </c>
      <c r="D10" s="9">
        <v>0</v>
      </c>
      <c r="E10" s="10" t="s">
        <v>238</v>
      </c>
      <c r="F10" s="9">
        <v>0.13600000000000001</v>
      </c>
      <c r="G10" s="10" t="s">
        <v>159</v>
      </c>
      <c r="H10" s="9">
        <v>0</v>
      </c>
      <c r="I10" s="10" t="s">
        <v>238</v>
      </c>
      <c r="J10" s="9">
        <v>0</v>
      </c>
      <c r="K10" s="10" t="s">
        <v>238</v>
      </c>
      <c r="L10" s="9">
        <v>0</v>
      </c>
      <c r="M10" s="10" t="s">
        <v>159</v>
      </c>
      <c r="N10" s="9">
        <v>0</v>
      </c>
      <c r="O10" s="10" t="s">
        <v>238</v>
      </c>
      <c r="P10" s="9">
        <v>0</v>
      </c>
      <c r="Q10" s="10" t="s">
        <v>238</v>
      </c>
      <c r="R10" s="9">
        <v>0.13600000000000001</v>
      </c>
      <c r="S10" s="10" t="s">
        <v>159</v>
      </c>
    </row>
    <row r="11" spans="1:19" x14ac:dyDescent="0.2">
      <c r="A11" s="12" t="s">
        <v>174</v>
      </c>
      <c r="B11" s="9">
        <v>0</v>
      </c>
      <c r="C11" s="10" t="s">
        <v>238</v>
      </c>
      <c r="D11" s="9">
        <v>0</v>
      </c>
      <c r="E11" s="10" t="s">
        <v>238</v>
      </c>
      <c r="F11" s="9">
        <v>5.3869999999999996</v>
      </c>
      <c r="G11" s="10" t="s">
        <v>159</v>
      </c>
      <c r="H11" s="9">
        <v>0</v>
      </c>
      <c r="I11" s="10" t="s">
        <v>238</v>
      </c>
      <c r="J11" s="9">
        <v>0</v>
      </c>
      <c r="K11" s="10" t="s">
        <v>238</v>
      </c>
      <c r="L11" s="9">
        <v>0</v>
      </c>
      <c r="M11" s="10" t="s">
        <v>159</v>
      </c>
      <c r="N11" s="9">
        <v>0</v>
      </c>
      <c r="O11" s="10" t="s">
        <v>238</v>
      </c>
      <c r="P11" s="9">
        <v>0</v>
      </c>
      <c r="Q11" s="10" t="s">
        <v>238</v>
      </c>
      <c r="R11" s="9">
        <v>5.3869999999999996</v>
      </c>
      <c r="S11" s="10" t="s">
        <v>159</v>
      </c>
    </row>
    <row r="12" spans="1:19" x14ac:dyDescent="0.2">
      <c r="A12" s="12" t="s">
        <v>175</v>
      </c>
      <c r="B12" s="9">
        <v>0</v>
      </c>
      <c r="C12" s="10" t="s">
        <v>238</v>
      </c>
      <c r="D12" s="9">
        <v>0</v>
      </c>
      <c r="E12" s="10" t="s">
        <v>238</v>
      </c>
      <c r="F12" s="9">
        <v>14.757</v>
      </c>
      <c r="G12" s="10" t="s">
        <v>159</v>
      </c>
      <c r="H12" s="9">
        <v>0</v>
      </c>
      <c r="I12" s="10" t="s">
        <v>238</v>
      </c>
      <c r="J12" s="9">
        <v>0</v>
      </c>
      <c r="K12" s="10" t="s">
        <v>238</v>
      </c>
      <c r="L12" s="9">
        <v>1.4999999999999999E-2</v>
      </c>
      <c r="M12" s="10" t="s">
        <v>179</v>
      </c>
      <c r="N12" s="9">
        <v>0</v>
      </c>
      <c r="O12" s="10" t="s">
        <v>238</v>
      </c>
      <c r="P12" s="9">
        <v>0</v>
      </c>
      <c r="Q12" s="10" t="s">
        <v>238</v>
      </c>
      <c r="R12" s="9">
        <v>14.772</v>
      </c>
      <c r="S12" s="10" t="s">
        <v>159</v>
      </c>
    </row>
    <row r="13" spans="1:19" x14ac:dyDescent="0.2">
      <c r="A13" s="12" t="s">
        <v>176</v>
      </c>
      <c r="B13" s="9">
        <v>0</v>
      </c>
      <c r="C13" s="10" t="s">
        <v>238</v>
      </c>
      <c r="D13" s="9">
        <v>0</v>
      </c>
      <c r="E13" s="10" t="s">
        <v>238</v>
      </c>
      <c r="F13" s="9">
        <v>15.045999999999999</v>
      </c>
      <c r="G13" s="10" t="s">
        <v>159</v>
      </c>
      <c r="H13" s="9">
        <v>0</v>
      </c>
      <c r="I13" s="10" t="s">
        <v>280</v>
      </c>
      <c r="J13" s="9">
        <v>0</v>
      </c>
      <c r="K13" s="10" t="s">
        <v>238</v>
      </c>
      <c r="L13" s="9">
        <v>0.128</v>
      </c>
      <c r="M13" s="10" t="s">
        <v>179</v>
      </c>
      <c r="N13" s="9">
        <v>0</v>
      </c>
      <c r="O13" s="10" t="s">
        <v>238</v>
      </c>
      <c r="P13" s="9">
        <v>0</v>
      </c>
      <c r="Q13" s="10" t="s">
        <v>238</v>
      </c>
      <c r="R13" s="9">
        <v>15.173999999999999</v>
      </c>
      <c r="S13" s="10" t="s">
        <v>159</v>
      </c>
    </row>
    <row r="14" spans="1:19" x14ac:dyDescent="0.2">
      <c r="A14" s="12" t="s">
        <v>177</v>
      </c>
      <c r="B14" s="9">
        <v>0</v>
      </c>
      <c r="C14" s="10" t="s">
        <v>238</v>
      </c>
      <c r="D14" s="9">
        <v>0</v>
      </c>
      <c r="E14" s="10" t="s">
        <v>238</v>
      </c>
      <c r="F14" s="9">
        <v>18.510000000000002</v>
      </c>
      <c r="G14" s="10" t="s">
        <v>159</v>
      </c>
      <c r="H14" s="9">
        <v>0</v>
      </c>
      <c r="I14" s="10" t="s">
        <v>238</v>
      </c>
      <c r="J14" s="9">
        <v>0</v>
      </c>
      <c r="K14" s="10" t="s">
        <v>238</v>
      </c>
      <c r="L14" s="9">
        <v>3.3000000000000002E-2</v>
      </c>
      <c r="M14" s="10" t="s">
        <v>179</v>
      </c>
      <c r="N14" s="9">
        <v>0</v>
      </c>
      <c r="O14" s="10" t="s">
        <v>238</v>
      </c>
      <c r="P14" s="9">
        <v>0</v>
      </c>
      <c r="Q14" s="10" t="s">
        <v>238</v>
      </c>
      <c r="R14" s="9">
        <v>18.542999999999999</v>
      </c>
      <c r="S14" s="10" t="s">
        <v>159</v>
      </c>
    </row>
    <row r="15" spans="1:19" x14ac:dyDescent="0.2">
      <c r="A15" s="12" t="s">
        <v>181</v>
      </c>
      <c r="B15" s="9">
        <v>0</v>
      </c>
      <c r="C15" s="10" t="s">
        <v>238</v>
      </c>
      <c r="D15" s="9">
        <v>0</v>
      </c>
      <c r="E15" s="10" t="s">
        <v>238</v>
      </c>
      <c r="F15" s="9">
        <v>14.688000000000001</v>
      </c>
      <c r="G15" s="10" t="s">
        <v>159</v>
      </c>
      <c r="H15" s="9">
        <v>0</v>
      </c>
      <c r="I15" s="10" t="s">
        <v>238</v>
      </c>
      <c r="J15" s="9">
        <v>0</v>
      </c>
      <c r="K15" s="10" t="s">
        <v>238</v>
      </c>
      <c r="L15" s="9">
        <v>0</v>
      </c>
      <c r="M15" s="10" t="s">
        <v>238</v>
      </c>
      <c r="N15" s="9">
        <v>0</v>
      </c>
      <c r="O15" s="10" t="s">
        <v>238</v>
      </c>
      <c r="P15" s="9">
        <v>0</v>
      </c>
      <c r="Q15" s="10" t="s">
        <v>238</v>
      </c>
      <c r="R15" s="9">
        <v>14.688000000000001</v>
      </c>
      <c r="S15" s="10" t="s">
        <v>159</v>
      </c>
    </row>
    <row r="16" spans="1:19" x14ac:dyDescent="0.2">
      <c r="A16" s="12" t="s">
        <v>182</v>
      </c>
      <c r="B16" s="9">
        <v>0</v>
      </c>
      <c r="C16" s="10" t="s">
        <v>238</v>
      </c>
      <c r="D16" s="9">
        <v>0</v>
      </c>
      <c r="E16" s="10" t="s">
        <v>238</v>
      </c>
      <c r="F16" s="9">
        <v>14.1</v>
      </c>
      <c r="G16" s="10" t="s">
        <v>159</v>
      </c>
      <c r="H16" s="9">
        <v>0</v>
      </c>
      <c r="I16" s="10" t="s">
        <v>238</v>
      </c>
      <c r="J16" s="9">
        <v>0</v>
      </c>
      <c r="K16" s="10" t="s">
        <v>238</v>
      </c>
      <c r="L16" s="9">
        <v>0</v>
      </c>
      <c r="M16" s="10" t="s">
        <v>238</v>
      </c>
      <c r="N16" s="9">
        <v>0</v>
      </c>
      <c r="O16" s="10" t="s">
        <v>238</v>
      </c>
      <c r="P16" s="9">
        <v>0</v>
      </c>
      <c r="Q16" s="10" t="s">
        <v>238</v>
      </c>
      <c r="R16" s="9">
        <v>14.1</v>
      </c>
      <c r="S16" s="10" t="s">
        <v>159</v>
      </c>
    </row>
    <row r="17" spans="1:19" x14ac:dyDescent="0.2">
      <c r="A17" s="12" t="s">
        <v>183</v>
      </c>
      <c r="B17" s="9">
        <v>0</v>
      </c>
      <c r="C17" s="10" t="s">
        <v>238</v>
      </c>
      <c r="D17" s="9">
        <v>0</v>
      </c>
      <c r="E17" s="10" t="s">
        <v>238</v>
      </c>
      <c r="F17" s="9">
        <v>14.753</v>
      </c>
      <c r="G17" s="10" t="s">
        <v>159</v>
      </c>
      <c r="H17" s="9">
        <v>0</v>
      </c>
      <c r="I17" s="10" t="s">
        <v>238</v>
      </c>
      <c r="J17" s="9">
        <v>0</v>
      </c>
      <c r="K17" s="10" t="s">
        <v>238</v>
      </c>
      <c r="L17" s="9">
        <v>0</v>
      </c>
      <c r="M17" s="10" t="s">
        <v>238</v>
      </c>
      <c r="N17" s="9">
        <v>0</v>
      </c>
      <c r="O17" s="10" t="s">
        <v>238</v>
      </c>
      <c r="P17" s="9">
        <v>0</v>
      </c>
      <c r="Q17" s="10" t="s">
        <v>238</v>
      </c>
      <c r="R17" s="9">
        <v>14.753</v>
      </c>
      <c r="S17" s="10" t="s">
        <v>159</v>
      </c>
    </row>
    <row r="18" spans="1:19" x14ac:dyDescent="0.2">
      <c r="A18" s="12" t="s">
        <v>184</v>
      </c>
      <c r="B18" s="9">
        <v>0</v>
      </c>
      <c r="C18" s="10" t="s">
        <v>238</v>
      </c>
      <c r="D18" s="9">
        <v>0</v>
      </c>
      <c r="E18" s="10" t="s">
        <v>238</v>
      </c>
      <c r="F18" s="9">
        <v>6.8120000000000003</v>
      </c>
      <c r="G18" s="10" t="s">
        <v>159</v>
      </c>
      <c r="H18" s="9">
        <v>0</v>
      </c>
      <c r="I18" s="10" t="s">
        <v>238</v>
      </c>
      <c r="J18" s="9">
        <v>0</v>
      </c>
      <c r="K18" s="10" t="s">
        <v>238</v>
      </c>
      <c r="L18" s="9">
        <v>0</v>
      </c>
      <c r="M18" s="10" t="s">
        <v>238</v>
      </c>
      <c r="N18" s="9">
        <v>0</v>
      </c>
      <c r="O18" s="10" t="s">
        <v>238</v>
      </c>
      <c r="P18" s="9">
        <v>0</v>
      </c>
      <c r="Q18" s="10" t="s">
        <v>238</v>
      </c>
      <c r="R18" s="9">
        <v>6.8120000000000003</v>
      </c>
      <c r="S18" s="10" t="s">
        <v>159</v>
      </c>
    </row>
    <row r="19" spans="1:19" x14ac:dyDescent="0.2">
      <c r="A19" s="12" t="s">
        <v>185</v>
      </c>
      <c r="B19" s="9">
        <v>0</v>
      </c>
      <c r="C19" s="10" t="s">
        <v>238</v>
      </c>
      <c r="D19" s="9">
        <v>0</v>
      </c>
      <c r="E19" s="10" t="s">
        <v>238</v>
      </c>
      <c r="F19" s="9">
        <v>3.7709999999999999</v>
      </c>
      <c r="G19" s="10" t="s">
        <v>159</v>
      </c>
      <c r="H19" s="9">
        <v>0</v>
      </c>
      <c r="I19" s="10" t="s">
        <v>238</v>
      </c>
      <c r="J19" s="9">
        <v>0</v>
      </c>
      <c r="K19" s="10" t="s">
        <v>238</v>
      </c>
      <c r="L19" s="9">
        <v>0</v>
      </c>
      <c r="M19" s="10" t="s">
        <v>238</v>
      </c>
      <c r="N19" s="9">
        <v>0</v>
      </c>
      <c r="O19" s="10" t="s">
        <v>238</v>
      </c>
      <c r="P19" s="9">
        <v>0</v>
      </c>
      <c r="Q19" s="10" t="s">
        <v>238</v>
      </c>
      <c r="R19" s="9">
        <v>3.7709999999999999</v>
      </c>
      <c r="S19" s="10" t="s">
        <v>159</v>
      </c>
    </row>
    <row r="20" spans="1:19" x14ac:dyDescent="0.2">
      <c r="A20" s="12" t="s">
        <v>187</v>
      </c>
      <c r="B20" s="9">
        <v>0</v>
      </c>
      <c r="C20" s="10" t="s">
        <v>238</v>
      </c>
      <c r="D20" s="9">
        <v>0</v>
      </c>
      <c r="E20" s="10" t="s">
        <v>238</v>
      </c>
      <c r="F20" s="9">
        <v>0.76100000000000001</v>
      </c>
      <c r="G20" s="10" t="s">
        <v>159</v>
      </c>
      <c r="H20" s="9">
        <v>0</v>
      </c>
      <c r="I20" s="10" t="s">
        <v>238</v>
      </c>
      <c r="J20" s="9">
        <v>0</v>
      </c>
      <c r="K20" s="10" t="s">
        <v>238</v>
      </c>
      <c r="L20" s="9">
        <v>0</v>
      </c>
      <c r="M20" s="10" t="s">
        <v>238</v>
      </c>
      <c r="N20" s="9">
        <v>0</v>
      </c>
      <c r="O20" s="10" t="s">
        <v>238</v>
      </c>
      <c r="P20" s="9">
        <v>0</v>
      </c>
      <c r="Q20" s="10" t="s">
        <v>238</v>
      </c>
      <c r="R20" s="9">
        <v>0.76100000000000001</v>
      </c>
      <c r="S20" s="10" t="s">
        <v>159</v>
      </c>
    </row>
    <row r="21" spans="1:19" x14ac:dyDescent="0.2">
      <c r="A21" s="12" t="s">
        <v>188</v>
      </c>
      <c r="B21" s="9">
        <v>0</v>
      </c>
      <c r="C21" s="10" t="s">
        <v>238</v>
      </c>
      <c r="D21" s="9">
        <v>0</v>
      </c>
      <c r="E21" s="10" t="s">
        <v>238</v>
      </c>
      <c r="F21" s="9">
        <v>0</v>
      </c>
      <c r="G21" s="10" t="s">
        <v>159</v>
      </c>
      <c r="H21" s="9">
        <v>0</v>
      </c>
      <c r="I21" s="10" t="s">
        <v>238</v>
      </c>
      <c r="J21" s="9">
        <v>0</v>
      </c>
      <c r="K21" s="10" t="s">
        <v>238</v>
      </c>
      <c r="L21" s="9">
        <v>0</v>
      </c>
      <c r="M21" s="10" t="s">
        <v>238</v>
      </c>
      <c r="N21" s="9">
        <v>0</v>
      </c>
      <c r="O21" s="10" t="s">
        <v>238</v>
      </c>
      <c r="P21" s="9">
        <v>0</v>
      </c>
      <c r="Q21" s="10" t="s">
        <v>238</v>
      </c>
      <c r="R21" s="9">
        <v>0</v>
      </c>
      <c r="S21" s="10" t="s">
        <v>159</v>
      </c>
    </row>
    <row r="22" spans="1:19" x14ac:dyDescent="0.2">
      <c r="A22" s="12" t="s">
        <v>189</v>
      </c>
      <c r="B22" s="9">
        <v>0</v>
      </c>
      <c r="C22" s="10" t="s">
        <v>238</v>
      </c>
      <c r="D22" s="9">
        <v>0</v>
      </c>
      <c r="E22" s="10" t="s">
        <v>238</v>
      </c>
      <c r="F22" s="9">
        <v>0</v>
      </c>
      <c r="G22" s="10" t="s">
        <v>159</v>
      </c>
      <c r="H22" s="9">
        <v>0</v>
      </c>
      <c r="I22" s="10" t="s">
        <v>238</v>
      </c>
      <c r="J22" s="9">
        <v>0</v>
      </c>
      <c r="K22" s="10" t="s">
        <v>238</v>
      </c>
      <c r="L22" s="9">
        <v>0</v>
      </c>
      <c r="M22" s="10" t="s">
        <v>238</v>
      </c>
      <c r="N22" s="9">
        <v>0</v>
      </c>
      <c r="O22" s="10" t="s">
        <v>238</v>
      </c>
      <c r="P22" s="9">
        <v>0</v>
      </c>
      <c r="Q22" s="10" t="s">
        <v>238</v>
      </c>
      <c r="R22" s="9">
        <v>0</v>
      </c>
      <c r="S22" s="10" t="s">
        <v>159</v>
      </c>
    </row>
    <row r="23" spans="1:19" x14ac:dyDescent="0.2">
      <c r="A23" s="12" t="s">
        <v>190</v>
      </c>
      <c r="B23" s="9">
        <v>0</v>
      </c>
      <c r="C23" s="10" t="s">
        <v>238</v>
      </c>
      <c r="D23" s="9">
        <v>0</v>
      </c>
      <c r="E23" s="10" t="s">
        <v>238</v>
      </c>
      <c r="F23" s="9">
        <v>0</v>
      </c>
      <c r="G23" s="10" t="s">
        <v>159</v>
      </c>
      <c r="H23" s="9">
        <v>0</v>
      </c>
      <c r="I23" s="10" t="s">
        <v>238</v>
      </c>
      <c r="J23" s="9">
        <v>0</v>
      </c>
      <c r="K23" s="10" t="s">
        <v>238</v>
      </c>
      <c r="L23" s="9">
        <v>0</v>
      </c>
      <c r="M23" s="10" t="s">
        <v>238</v>
      </c>
      <c r="N23" s="9">
        <v>0</v>
      </c>
      <c r="O23" s="10" t="s">
        <v>238</v>
      </c>
      <c r="P23" s="9">
        <v>0</v>
      </c>
      <c r="Q23" s="10" t="s">
        <v>238</v>
      </c>
      <c r="R23" s="9">
        <v>0</v>
      </c>
      <c r="S23" s="10" t="s">
        <v>159</v>
      </c>
    </row>
    <row r="24" spans="1:19" x14ac:dyDescent="0.2">
      <c r="A24" s="12" t="s">
        <v>191</v>
      </c>
      <c r="B24" s="9">
        <v>0</v>
      </c>
      <c r="C24" s="10" t="s">
        <v>238</v>
      </c>
      <c r="D24" s="9">
        <v>0</v>
      </c>
      <c r="E24" s="10" t="s">
        <v>238</v>
      </c>
      <c r="F24" s="9">
        <v>0</v>
      </c>
      <c r="G24" s="10" t="s">
        <v>159</v>
      </c>
      <c r="H24" s="9">
        <v>0</v>
      </c>
      <c r="I24" s="10" t="s">
        <v>238</v>
      </c>
      <c r="J24" s="9">
        <v>0</v>
      </c>
      <c r="K24" s="10" t="s">
        <v>238</v>
      </c>
      <c r="L24" s="9">
        <v>0</v>
      </c>
      <c r="M24" s="10" t="s">
        <v>238</v>
      </c>
      <c r="N24" s="9">
        <v>0</v>
      </c>
      <c r="O24" s="10" t="s">
        <v>238</v>
      </c>
      <c r="P24" s="9">
        <v>0</v>
      </c>
      <c r="Q24" s="10" t="s">
        <v>238</v>
      </c>
      <c r="R24" s="9">
        <v>0</v>
      </c>
      <c r="S24" s="10" t="s">
        <v>159</v>
      </c>
    </row>
    <row r="25" spans="1:19" x14ac:dyDescent="0.2">
      <c r="A25" s="12" t="s">
        <v>192</v>
      </c>
      <c r="B25" s="9">
        <v>0</v>
      </c>
      <c r="C25" s="10" t="s">
        <v>238</v>
      </c>
      <c r="D25" s="9">
        <v>0</v>
      </c>
      <c r="E25" s="10" t="s">
        <v>238</v>
      </c>
      <c r="F25" s="9">
        <v>0</v>
      </c>
      <c r="G25" s="10" t="s">
        <v>159</v>
      </c>
      <c r="H25" s="9">
        <v>0</v>
      </c>
      <c r="I25" s="10" t="s">
        <v>238</v>
      </c>
      <c r="J25" s="9">
        <v>0</v>
      </c>
      <c r="K25" s="10" t="s">
        <v>238</v>
      </c>
      <c r="L25" s="9">
        <v>0</v>
      </c>
      <c r="M25" s="10" t="s">
        <v>238</v>
      </c>
      <c r="N25" s="9">
        <v>0</v>
      </c>
      <c r="O25" s="10" t="s">
        <v>238</v>
      </c>
      <c r="P25" s="9">
        <v>0</v>
      </c>
      <c r="Q25" s="10" t="s">
        <v>238</v>
      </c>
      <c r="R25" s="9">
        <v>0</v>
      </c>
      <c r="S25" s="10" t="s">
        <v>159</v>
      </c>
    </row>
    <row r="26" spans="1:19" x14ac:dyDescent="0.2">
      <c r="A26" s="12" t="s">
        <v>193</v>
      </c>
      <c r="B26" s="9">
        <v>0</v>
      </c>
      <c r="C26" s="10" t="s">
        <v>238</v>
      </c>
      <c r="D26" s="9">
        <v>0</v>
      </c>
      <c r="E26" s="10" t="s">
        <v>238</v>
      </c>
      <c r="F26" s="9">
        <v>0</v>
      </c>
      <c r="G26" s="10" t="s">
        <v>159</v>
      </c>
      <c r="H26" s="9">
        <v>0</v>
      </c>
      <c r="I26" s="10" t="s">
        <v>238</v>
      </c>
      <c r="J26" s="9">
        <v>0</v>
      </c>
      <c r="K26" s="10" t="s">
        <v>238</v>
      </c>
      <c r="L26" s="9">
        <v>0</v>
      </c>
      <c r="M26" s="10" t="s">
        <v>238</v>
      </c>
      <c r="N26" s="9">
        <v>0</v>
      </c>
      <c r="O26" s="10" t="s">
        <v>238</v>
      </c>
      <c r="P26" s="9">
        <v>0</v>
      </c>
      <c r="Q26" s="10" t="s">
        <v>238</v>
      </c>
      <c r="R26" s="9">
        <v>0</v>
      </c>
      <c r="S26" s="10" t="s">
        <v>159</v>
      </c>
    </row>
    <row r="27" spans="1:19" x14ac:dyDescent="0.2">
      <c r="A27" s="12" t="s">
        <v>195</v>
      </c>
      <c r="B27" s="9">
        <v>0</v>
      </c>
      <c r="C27" s="10" t="s">
        <v>238</v>
      </c>
      <c r="D27" s="9">
        <v>0</v>
      </c>
      <c r="E27" s="10" t="s">
        <v>238</v>
      </c>
      <c r="F27" s="9">
        <v>8.0000000000000002E-3</v>
      </c>
      <c r="G27" s="10" t="s">
        <v>159</v>
      </c>
      <c r="H27" s="9">
        <v>0</v>
      </c>
      <c r="I27" s="10" t="s">
        <v>238</v>
      </c>
      <c r="J27" s="9">
        <v>0</v>
      </c>
      <c r="K27" s="10" t="s">
        <v>238</v>
      </c>
      <c r="L27" s="9">
        <v>0</v>
      </c>
      <c r="M27" s="10" t="s">
        <v>238</v>
      </c>
      <c r="N27" s="9">
        <v>0</v>
      </c>
      <c r="O27" s="10" t="s">
        <v>238</v>
      </c>
      <c r="P27" s="9">
        <v>0</v>
      </c>
      <c r="Q27" s="10" t="s">
        <v>238</v>
      </c>
      <c r="R27" s="9">
        <v>8.0000000000000002E-3</v>
      </c>
      <c r="S27" s="10" t="s">
        <v>159</v>
      </c>
    </row>
    <row r="28" spans="1:19" x14ac:dyDescent="0.2">
      <c r="A28" s="12" t="s">
        <v>196</v>
      </c>
      <c r="B28" s="9">
        <v>0</v>
      </c>
      <c r="C28" s="10" t="s">
        <v>238</v>
      </c>
      <c r="D28" s="9">
        <v>0</v>
      </c>
      <c r="E28" s="10" t="s">
        <v>238</v>
      </c>
      <c r="F28" s="9">
        <v>4.5649999999999996E-3</v>
      </c>
      <c r="G28" s="10" t="s">
        <v>159</v>
      </c>
      <c r="H28" s="9">
        <v>0</v>
      </c>
      <c r="I28" s="10" t="s">
        <v>238</v>
      </c>
      <c r="J28" s="9">
        <v>0</v>
      </c>
      <c r="K28" s="10" t="s">
        <v>238</v>
      </c>
      <c r="L28" s="9">
        <v>0</v>
      </c>
      <c r="M28" s="10" t="s">
        <v>238</v>
      </c>
      <c r="N28" s="9">
        <v>0</v>
      </c>
      <c r="O28" s="10" t="s">
        <v>238</v>
      </c>
      <c r="P28" s="9">
        <v>0</v>
      </c>
      <c r="Q28" s="10" t="s">
        <v>238</v>
      </c>
      <c r="R28" s="9">
        <v>4.5649999999999996E-3</v>
      </c>
      <c r="S28" s="10" t="s">
        <v>159</v>
      </c>
    </row>
    <row r="29" spans="1:19" x14ac:dyDescent="0.2">
      <c r="A29" s="12" t="s">
        <v>198</v>
      </c>
      <c r="B29" s="9">
        <v>0</v>
      </c>
      <c r="C29" s="10" t="s">
        <v>238</v>
      </c>
      <c r="D29" s="9">
        <v>0</v>
      </c>
      <c r="E29" s="10" t="s">
        <v>238</v>
      </c>
      <c r="F29" s="9">
        <v>1E-3</v>
      </c>
      <c r="G29" s="10" t="s">
        <v>159</v>
      </c>
      <c r="H29" s="9">
        <v>0</v>
      </c>
      <c r="I29" s="10" t="s">
        <v>238</v>
      </c>
      <c r="J29" s="9">
        <v>0</v>
      </c>
      <c r="K29" s="10" t="s">
        <v>238</v>
      </c>
      <c r="L29" s="9">
        <v>0</v>
      </c>
      <c r="M29" s="10" t="s">
        <v>238</v>
      </c>
      <c r="N29" s="9">
        <v>0</v>
      </c>
      <c r="O29" s="10" t="s">
        <v>238</v>
      </c>
      <c r="P29" s="9">
        <v>0</v>
      </c>
      <c r="Q29" s="10" t="s">
        <v>238</v>
      </c>
      <c r="R29" s="9">
        <v>1E-3</v>
      </c>
      <c r="S29" s="10" t="s">
        <v>159</v>
      </c>
    </row>
    <row r="30" spans="1:19" x14ac:dyDescent="0.2">
      <c r="A30" s="12" t="s">
        <v>199</v>
      </c>
      <c r="B30" s="9">
        <v>0</v>
      </c>
      <c r="C30" s="10" t="s">
        <v>238</v>
      </c>
      <c r="D30" s="9">
        <v>0</v>
      </c>
      <c r="E30" s="10" t="s">
        <v>238</v>
      </c>
      <c r="F30" s="9">
        <v>0.81799999999999995</v>
      </c>
      <c r="G30" s="10" t="s">
        <v>225</v>
      </c>
      <c r="H30" s="9">
        <v>0</v>
      </c>
      <c r="I30" s="10" t="s">
        <v>238</v>
      </c>
      <c r="J30" s="9">
        <v>0</v>
      </c>
      <c r="K30" s="10" t="s">
        <v>238</v>
      </c>
      <c r="L30" s="9">
        <v>0</v>
      </c>
      <c r="M30" s="10" t="s">
        <v>238</v>
      </c>
      <c r="N30" s="9">
        <v>0</v>
      </c>
      <c r="O30" s="10" t="s">
        <v>238</v>
      </c>
      <c r="P30" s="9">
        <v>0</v>
      </c>
      <c r="Q30" s="10" t="s">
        <v>238</v>
      </c>
      <c r="R30" s="9">
        <v>0.81799999999999995</v>
      </c>
      <c r="S30" s="10" t="s">
        <v>159</v>
      </c>
    </row>
    <row r="31" spans="1:19" x14ac:dyDescent="0.2">
      <c r="A31" s="12" t="s">
        <v>200</v>
      </c>
      <c r="B31" s="9">
        <v>0</v>
      </c>
      <c r="C31" s="10" t="s">
        <v>238</v>
      </c>
      <c r="D31" s="9">
        <v>0</v>
      </c>
      <c r="E31" s="10" t="s">
        <v>238</v>
      </c>
      <c r="F31" s="9">
        <v>3.79</v>
      </c>
      <c r="G31" s="10" t="s">
        <v>159</v>
      </c>
      <c r="H31" s="9">
        <v>0</v>
      </c>
      <c r="I31" s="10" t="s">
        <v>238</v>
      </c>
      <c r="J31" s="9">
        <v>0</v>
      </c>
      <c r="K31" s="10" t="s">
        <v>238</v>
      </c>
      <c r="L31" s="9">
        <v>0</v>
      </c>
      <c r="M31" s="10" t="s">
        <v>238</v>
      </c>
      <c r="N31" s="9">
        <v>0</v>
      </c>
      <c r="O31" s="10" t="s">
        <v>238</v>
      </c>
      <c r="P31" s="9">
        <v>0</v>
      </c>
      <c r="Q31" s="10" t="s">
        <v>238</v>
      </c>
      <c r="R31" s="9">
        <v>3.79</v>
      </c>
      <c r="S31" s="10" t="s">
        <v>159</v>
      </c>
    </row>
    <row r="32" spans="1:19" x14ac:dyDescent="0.2">
      <c r="A32" s="15" t="s">
        <v>201</v>
      </c>
      <c r="B32" s="13">
        <v>0</v>
      </c>
      <c r="C32" s="14" t="s">
        <v>238</v>
      </c>
      <c r="D32" s="13">
        <v>0</v>
      </c>
      <c r="E32" s="14" t="s">
        <v>238</v>
      </c>
      <c r="F32" s="13">
        <v>11.127000000000001</v>
      </c>
      <c r="G32" s="14" t="s">
        <v>159</v>
      </c>
      <c r="H32" s="13">
        <v>0</v>
      </c>
      <c r="I32" s="14" t="s">
        <v>238</v>
      </c>
      <c r="J32" s="13">
        <v>0</v>
      </c>
      <c r="K32" s="14" t="s">
        <v>238</v>
      </c>
      <c r="L32" s="13">
        <v>0</v>
      </c>
      <c r="M32" s="14" t="s">
        <v>238</v>
      </c>
      <c r="N32" s="13">
        <v>0</v>
      </c>
      <c r="O32" s="14" t="s">
        <v>238</v>
      </c>
      <c r="P32" s="13">
        <v>0</v>
      </c>
      <c r="Q32" s="14" t="s">
        <v>238</v>
      </c>
      <c r="R32" s="13">
        <v>11.127000000000001</v>
      </c>
      <c r="S32" s="14" t="s">
        <v>159</v>
      </c>
    </row>
    <row r="34" spans="1:2" x14ac:dyDescent="0.2">
      <c r="A34" s="16" t="s">
        <v>202</v>
      </c>
      <c r="B34" s="16" t="s">
        <v>215</v>
      </c>
    </row>
    <row r="36" spans="1:2" x14ac:dyDescent="0.2">
      <c r="B36" s="16" t="s">
        <v>288</v>
      </c>
    </row>
    <row r="37" spans="1:2" x14ac:dyDescent="0.2">
      <c r="B37" s="16" t="s">
        <v>282</v>
      </c>
    </row>
    <row r="38" spans="1:2" x14ac:dyDescent="0.2">
      <c r="B38" s="16" t="s">
        <v>283</v>
      </c>
    </row>
    <row r="40" spans="1:2" x14ac:dyDescent="0.2">
      <c r="B40" s="16" t="s">
        <v>241</v>
      </c>
    </row>
    <row r="43" spans="1:2" x14ac:dyDescent="0.2">
      <c r="A43" s="17" t="str">
        <f>HYPERLINK("#'INTERACTIVE_GAMING 4'!A2", "&lt;&lt;&lt; Previous table")</f>
        <v>&lt;&lt;&lt; Previous table</v>
      </c>
    </row>
    <row r="44" spans="1:2" x14ac:dyDescent="0.2">
      <c r="A44" s="17" t="str">
        <f>HYPERLINK("#'INTERACTIVE_GAMING 6'!A2", "&gt;&gt;&gt; Next table")</f>
        <v>&gt;&gt;&gt; Next table</v>
      </c>
    </row>
  </sheetData>
  <mergeCells count="12">
    <mergeCell ref="A2:S2"/>
    <mergeCell ref="A3:S3"/>
    <mergeCell ref="A6:S6"/>
    <mergeCell ref="B5:C5"/>
    <mergeCell ref="D5:E5"/>
    <mergeCell ref="F5:G5"/>
    <mergeCell ref="H5:I5"/>
    <mergeCell ref="J5:K5"/>
    <mergeCell ref="L5:M5"/>
    <mergeCell ref="N5:O5"/>
    <mergeCell ref="P5:Q5"/>
    <mergeCell ref="R5:S5"/>
  </mergeCells>
  <pageMargins left="0.7" right="0.7" top="0.75" bottom="0.75" header="0.3" footer="0.3"/>
  <pageSetup paperSize="9" orientation="portrait" horizontalDpi="300" verticalDpi="300"/>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A1:S44"/>
  <sheetViews>
    <sheetView workbookViewId="0"/>
  </sheetViews>
  <sheetFormatPr defaultColWidth="11.42578125" defaultRowHeight="12.75" x14ac:dyDescent="0.2"/>
  <cols>
    <col min="1" max="2" width="12.7109375" customWidth="1"/>
    <col min="3" max="3" width="4.42578125" customWidth="1"/>
    <col min="4" max="4" width="12.7109375" customWidth="1"/>
    <col min="5" max="5" width="4.42578125" customWidth="1"/>
    <col min="6" max="6" width="12.7109375" customWidth="1"/>
    <col min="7" max="7" width="4.42578125" customWidth="1"/>
    <col min="8" max="8" width="12.7109375" customWidth="1"/>
    <col min="9" max="9" width="4.42578125" customWidth="1"/>
    <col min="10" max="10" width="12.7109375" customWidth="1"/>
    <col min="11" max="11" width="4.42578125" customWidth="1"/>
    <col min="12" max="12" width="12.7109375" customWidth="1"/>
    <col min="13" max="13" width="4.42578125" customWidth="1"/>
    <col min="14" max="14" width="12.7109375" customWidth="1"/>
    <col min="15" max="15" width="4.42578125" customWidth="1"/>
    <col min="16" max="16" width="12.7109375" customWidth="1"/>
    <col min="17" max="17" width="4.42578125" customWidth="1"/>
    <col min="18" max="18" width="12.7109375" customWidth="1"/>
    <col min="19" max="19" width="4.42578125" customWidth="1"/>
  </cols>
  <sheetData>
    <row r="1" spans="1:19" x14ac:dyDescent="0.2">
      <c r="A1" s="8" t="str">
        <f>HYPERLINK("#'INDEX'!B41", "Link to index")</f>
        <v>Link to index</v>
      </c>
    </row>
    <row r="2" spans="1:19" ht="15.75" customHeight="1" x14ac:dyDescent="0.2">
      <c r="A2" s="25" t="s">
        <v>289</v>
      </c>
      <c r="B2" s="24"/>
      <c r="C2" s="24"/>
      <c r="D2" s="24"/>
      <c r="E2" s="24"/>
      <c r="F2" s="24"/>
      <c r="G2" s="24"/>
      <c r="H2" s="24"/>
      <c r="I2" s="24"/>
      <c r="J2" s="24"/>
      <c r="K2" s="24"/>
      <c r="L2" s="24"/>
      <c r="M2" s="24"/>
      <c r="N2" s="24"/>
      <c r="O2" s="24"/>
      <c r="P2" s="24"/>
      <c r="Q2" s="24"/>
      <c r="R2" s="24"/>
      <c r="S2" s="24"/>
    </row>
    <row r="3" spans="1:19" ht="15.75" customHeight="1" x14ac:dyDescent="0.2">
      <c r="A3" s="25" t="s">
        <v>59</v>
      </c>
      <c r="B3" s="24"/>
      <c r="C3" s="24"/>
      <c r="D3" s="24"/>
      <c r="E3" s="24"/>
      <c r="F3" s="24"/>
      <c r="G3" s="24"/>
      <c r="H3" s="24"/>
      <c r="I3" s="24"/>
      <c r="J3" s="24"/>
      <c r="K3" s="24"/>
      <c r="L3" s="24"/>
      <c r="M3" s="24"/>
      <c r="N3" s="24"/>
      <c r="O3" s="24"/>
      <c r="P3" s="24"/>
      <c r="Q3" s="24"/>
      <c r="R3" s="24"/>
      <c r="S3" s="24"/>
    </row>
    <row r="4" spans="1:19" ht="15.75" customHeight="1" x14ac:dyDescent="0.2"/>
    <row r="5" spans="1:19" ht="55.5" customHeight="1" x14ac:dyDescent="0.2">
      <c r="A5" s="11" t="s">
        <v>159</v>
      </c>
      <c r="B5" s="27" t="s">
        <v>160</v>
      </c>
      <c r="C5" s="27" t="s">
        <v>159</v>
      </c>
      <c r="D5" s="27" t="s">
        <v>161</v>
      </c>
      <c r="E5" s="27" t="s">
        <v>159</v>
      </c>
      <c r="F5" s="27" t="s">
        <v>162</v>
      </c>
      <c r="G5" s="27" t="s">
        <v>159</v>
      </c>
      <c r="H5" s="27" t="s">
        <v>163</v>
      </c>
      <c r="I5" s="27" t="s">
        <v>159</v>
      </c>
      <c r="J5" s="27" t="s">
        <v>164</v>
      </c>
      <c r="K5" s="27" t="s">
        <v>159</v>
      </c>
      <c r="L5" s="27" t="s">
        <v>165</v>
      </c>
      <c r="M5" s="27" t="s">
        <v>159</v>
      </c>
      <c r="N5" s="27" t="s">
        <v>166</v>
      </c>
      <c r="O5" s="27" t="s">
        <v>159</v>
      </c>
      <c r="P5" s="27" t="s">
        <v>167</v>
      </c>
      <c r="Q5" s="27" t="s">
        <v>159</v>
      </c>
      <c r="R5" s="27" t="s">
        <v>168</v>
      </c>
      <c r="S5" s="27" t="s">
        <v>159</v>
      </c>
    </row>
    <row r="6" spans="1:19" x14ac:dyDescent="0.2">
      <c r="A6" s="26" t="s">
        <v>169</v>
      </c>
      <c r="B6" s="26"/>
      <c r="C6" s="26"/>
      <c r="D6" s="26"/>
      <c r="E6" s="26"/>
      <c r="F6" s="26"/>
      <c r="G6" s="26"/>
      <c r="H6" s="26"/>
      <c r="I6" s="26"/>
      <c r="J6" s="26"/>
      <c r="K6" s="26"/>
      <c r="L6" s="26"/>
      <c r="M6" s="26"/>
      <c r="N6" s="26"/>
      <c r="O6" s="26"/>
      <c r="P6" s="26"/>
      <c r="Q6" s="26"/>
      <c r="R6" s="26"/>
      <c r="S6" s="26"/>
    </row>
    <row r="7" spans="1:19" x14ac:dyDescent="0.2">
      <c r="A7" s="12" t="s">
        <v>170</v>
      </c>
      <c r="B7" s="9">
        <v>0</v>
      </c>
      <c r="C7" s="10" t="s">
        <v>238</v>
      </c>
      <c r="D7" s="9">
        <v>0</v>
      </c>
      <c r="E7" s="10" t="s">
        <v>238</v>
      </c>
      <c r="F7" s="9">
        <v>0</v>
      </c>
      <c r="G7" s="10" t="s">
        <v>159</v>
      </c>
      <c r="H7" s="9">
        <v>0</v>
      </c>
      <c r="I7" s="10" t="s">
        <v>238</v>
      </c>
      <c r="J7" s="9">
        <v>0</v>
      </c>
      <c r="K7" s="10" t="s">
        <v>238</v>
      </c>
      <c r="L7" s="9">
        <v>0</v>
      </c>
      <c r="M7" s="10" t="s">
        <v>159</v>
      </c>
      <c r="N7" s="9">
        <v>0</v>
      </c>
      <c r="O7" s="10" t="s">
        <v>238</v>
      </c>
      <c r="P7" s="9">
        <v>0</v>
      </c>
      <c r="Q7" s="10" t="s">
        <v>238</v>
      </c>
      <c r="R7" s="9">
        <v>0</v>
      </c>
      <c r="S7" s="10" t="s">
        <v>159</v>
      </c>
    </row>
    <row r="8" spans="1:19" x14ac:dyDescent="0.2">
      <c r="A8" s="12" t="s">
        <v>171</v>
      </c>
      <c r="B8" s="9">
        <v>0</v>
      </c>
      <c r="C8" s="10" t="s">
        <v>238</v>
      </c>
      <c r="D8" s="9">
        <v>0</v>
      </c>
      <c r="E8" s="10" t="s">
        <v>238</v>
      </c>
      <c r="F8" s="9">
        <v>0</v>
      </c>
      <c r="G8" s="10" t="s">
        <v>159</v>
      </c>
      <c r="H8" s="9">
        <v>0</v>
      </c>
      <c r="I8" s="10" t="s">
        <v>238</v>
      </c>
      <c r="J8" s="9">
        <v>0</v>
      </c>
      <c r="K8" s="10" t="s">
        <v>238</v>
      </c>
      <c r="L8" s="9">
        <v>0</v>
      </c>
      <c r="M8" s="10" t="s">
        <v>159</v>
      </c>
      <c r="N8" s="9">
        <v>0</v>
      </c>
      <c r="O8" s="10" t="s">
        <v>238</v>
      </c>
      <c r="P8" s="9">
        <v>0</v>
      </c>
      <c r="Q8" s="10" t="s">
        <v>238</v>
      </c>
      <c r="R8" s="9">
        <v>0</v>
      </c>
      <c r="S8" s="10" t="s">
        <v>159</v>
      </c>
    </row>
    <row r="9" spans="1:19" x14ac:dyDescent="0.2">
      <c r="A9" s="12" t="s">
        <v>172</v>
      </c>
      <c r="B9" s="9">
        <v>0</v>
      </c>
      <c r="C9" s="10" t="s">
        <v>238</v>
      </c>
      <c r="D9" s="9">
        <v>0</v>
      </c>
      <c r="E9" s="10" t="s">
        <v>238</v>
      </c>
      <c r="F9" s="9">
        <v>0</v>
      </c>
      <c r="G9" s="10" t="s">
        <v>159</v>
      </c>
      <c r="H9" s="9">
        <v>0</v>
      </c>
      <c r="I9" s="10" t="s">
        <v>238</v>
      </c>
      <c r="J9" s="9">
        <v>0</v>
      </c>
      <c r="K9" s="10" t="s">
        <v>238</v>
      </c>
      <c r="L9" s="9">
        <v>0</v>
      </c>
      <c r="M9" s="10" t="s">
        <v>159</v>
      </c>
      <c r="N9" s="9">
        <v>0</v>
      </c>
      <c r="O9" s="10" t="s">
        <v>238</v>
      </c>
      <c r="P9" s="9">
        <v>0</v>
      </c>
      <c r="Q9" s="10" t="s">
        <v>238</v>
      </c>
      <c r="R9" s="9">
        <v>0</v>
      </c>
      <c r="S9" s="10" t="s">
        <v>159</v>
      </c>
    </row>
    <row r="10" spans="1:19" x14ac:dyDescent="0.2">
      <c r="A10" s="12" t="s">
        <v>173</v>
      </c>
      <c r="B10" s="9">
        <v>0</v>
      </c>
      <c r="C10" s="10" t="s">
        <v>238</v>
      </c>
      <c r="D10" s="9">
        <v>0</v>
      </c>
      <c r="E10" s="10" t="s">
        <v>238</v>
      </c>
      <c r="F10" s="9">
        <v>0.23569321533923299</v>
      </c>
      <c r="G10" s="10" t="s">
        <v>159</v>
      </c>
      <c r="H10" s="9">
        <v>0</v>
      </c>
      <c r="I10" s="10" t="s">
        <v>238</v>
      </c>
      <c r="J10" s="9">
        <v>0</v>
      </c>
      <c r="K10" s="10" t="s">
        <v>238</v>
      </c>
      <c r="L10" s="9">
        <v>0</v>
      </c>
      <c r="M10" s="10" t="s">
        <v>159</v>
      </c>
      <c r="N10" s="9">
        <v>0</v>
      </c>
      <c r="O10" s="10" t="s">
        <v>238</v>
      </c>
      <c r="P10" s="9">
        <v>0</v>
      </c>
      <c r="Q10" s="10" t="s">
        <v>238</v>
      </c>
      <c r="R10" s="9">
        <v>0.23569321533923299</v>
      </c>
      <c r="S10" s="10" t="s">
        <v>159</v>
      </c>
    </row>
    <row r="11" spans="1:19" x14ac:dyDescent="0.2">
      <c r="A11" s="12" t="s">
        <v>174</v>
      </c>
      <c r="B11" s="9">
        <v>0</v>
      </c>
      <c r="C11" s="10" t="s">
        <v>238</v>
      </c>
      <c r="D11" s="9">
        <v>0</v>
      </c>
      <c r="E11" s="10" t="s">
        <v>238</v>
      </c>
      <c r="F11" s="9">
        <v>9.1206412103746395</v>
      </c>
      <c r="G11" s="10" t="s">
        <v>159</v>
      </c>
      <c r="H11" s="9">
        <v>0</v>
      </c>
      <c r="I11" s="10" t="s">
        <v>238</v>
      </c>
      <c r="J11" s="9">
        <v>0</v>
      </c>
      <c r="K11" s="10" t="s">
        <v>238</v>
      </c>
      <c r="L11" s="9">
        <v>0</v>
      </c>
      <c r="M11" s="10" t="s">
        <v>159</v>
      </c>
      <c r="N11" s="9">
        <v>0</v>
      </c>
      <c r="O11" s="10" t="s">
        <v>238</v>
      </c>
      <c r="P11" s="9">
        <v>0</v>
      </c>
      <c r="Q11" s="10" t="s">
        <v>238</v>
      </c>
      <c r="R11" s="9">
        <v>9.1206412103746395</v>
      </c>
      <c r="S11" s="10" t="s">
        <v>159</v>
      </c>
    </row>
    <row r="12" spans="1:19" x14ac:dyDescent="0.2">
      <c r="A12" s="12" t="s">
        <v>175</v>
      </c>
      <c r="B12" s="9">
        <v>0</v>
      </c>
      <c r="C12" s="10" t="s">
        <v>238</v>
      </c>
      <c r="D12" s="9">
        <v>0</v>
      </c>
      <c r="E12" s="10" t="s">
        <v>238</v>
      </c>
      <c r="F12" s="9">
        <v>23.559069293478299</v>
      </c>
      <c r="G12" s="10" t="s">
        <v>159</v>
      </c>
      <c r="H12" s="9">
        <v>0</v>
      </c>
      <c r="I12" s="10" t="s">
        <v>238</v>
      </c>
      <c r="J12" s="9">
        <v>0</v>
      </c>
      <c r="K12" s="10" t="s">
        <v>238</v>
      </c>
      <c r="L12" s="9">
        <v>2.3947010869565199E-2</v>
      </c>
      <c r="M12" s="10" t="s">
        <v>179</v>
      </c>
      <c r="N12" s="9">
        <v>0</v>
      </c>
      <c r="O12" s="10" t="s">
        <v>238</v>
      </c>
      <c r="P12" s="9">
        <v>0</v>
      </c>
      <c r="Q12" s="10" t="s">
        <v>238</v>
      </c>
      <c r="R12" s="9">
        <v>23.583016304347801</v>
      </c>
      <c r="S12" s="10" t="s">
        <v>159</v>
      </c>
    </row>
    <row r="13" spans="1:19" x14ac:dyDescent="0.2">
      <c r="A13" s="12" t="s">
        <v>176</v>
      </c>
      <c r="B13" s="9">
        <v>0</v>
      </c>
      <c r="C13" s="10" t="s">
        <v>238</v>
      </c>
      <c r="D13" s="9">
        <v>0</v>
      </c>
      <c r="E13" s="10" t="s">
        <v>238</v>
      </c>
      <c r="F13" s="9">
        <v>23.3540951122853</v>
      </c>
      <c r="G13" s="10" t="s">
        <v>159</v>
      </c>
      <c r="H13" s="9">
        <v>0</v>
      </c>
      <c r="I13" s="10" t="s">
        <v>280</v>
      </c>
      <c r="J13" s="9">
        <v>0</v>
      </c>
      <c r="K13" s="10" t="s">
        <v>238</v>
      </c>
      <c r="L13" s="9">
        <v>0.19867899603698799</v>
      </c>
      <c r="M13" s="10" t="s">
        <v>179</v>
      </c>
      <c r="N13" s="9">
        <v>0</v>
      </c>
      <c r="O13" s="10" t="s">
        <v>238</v>
      </c>
      <c r="P13" s="9">
        <v>0</v>
      </c>
      <c r="Q13" s="10" t="s">
        <v>238</v>
      </c>
      <c r="R13" s="9">
        <v>23.5527741083223</v>
      </c>
      <c r="S13" s="10" t="s">
        <v>159</v>
      </c>
    </row>
    <row r="14" spans="1:19" x14ac:dyDescent="0.2">
      <c r="A14" s="12" t="s">
        <v>177</v>
      </c>
      <c r="B14" s="9">
        <v>0</v>
      </c>
      <c r="C14" s="10" t="s">
        <v>238</v>
      </c>
      <c r="D14" s="9">
        <v>0</v>
      </c>
      <c r="E14" s="10" t="s">
        <v>238</v>
      </c>
      <c r="F14" s="9">
        <v>27.883653846153901</v>
      </c>
      <c r="G14" s="10" t="s">
        <v>159</v>
      </c>
      <c r="H14" s="9">
        <v>0</v>
      </c>
      <c r="I14" s="10" t="s">
        <v>238</v>
      </c>
      <c r="J14" s="9">
        <v>0</v>
      </c>
      <c r="K14" s="10" t="s">
        <v>238</v>
      </c>
      <c r="L14" s="9">
        <v>4.9711538461538501E-2</v>
      </c>
      <c r="M14" s="10" t="s">
        <v>179</v>
      </c>
      <c r="N14" s="9">
        <v>0</v>
      </c>
      <c r="O14" s="10" t="s">
        <v>238</v>
      </c>
      <c r="P14" s="9">
        <v>0</v>
      </c>
      <c r="Q14" s="10" t="s">
        <v>238</v>
      </c>
      <c r="R14" s="9">
        <v>27.933365384615399</v>
      </c>
      <c r="S14" s="10" t="s">
        <v>159</v>
      </c>
    </row>
    <row r="15" spans="1:19" x14ac:dyDescent="0.2">
      <c r="A15" s="12" t="s">
        <v>181</v>
      </c>
      <c r="B15" s="9">
        <v>0</v>
      </c>
      <c r="C15" s="10" t="s">
        <v>238</v>
      </c>
      <c r="D15" s="9">
        <v>0</v>
      </c>
      <c r="E15" s="10" t="s">
        <v>238</v>
      </c>
      <c r="F15" s="9">
        <v>21.6</v>
      </c>
      <c r="G15" s="10" t="s">
        <v>159</v>
      </c>
      <c r="H15" s="9">
        <v>0</v>
      </c>
      <c r="I15" s="10" t="s">
        <v>238</v>
      </c>
      <c r="J15" s="9">
        <v>0</v>
      </c>
      <c r="K15" s="10" t="s">
        <v>238</v>
      </c>
      <c r="L15" s="9">
        <v>0</v>
      </c>
      <c r="M15" s="10" t="s">
        <v>238</v>
      </c>
      <c r="N15" s="9">
        <v>0</v>
      </c>
      <c r="O15" s="10" t="s">
        <v>238</v>
      </c>
      <c r="P15" s="9">
        <v>0</v>
      </c>
      <c r="Q15" s="10" t="s">
        <v>238</v>
      </c>
      <c r="R15" s="9">
        <v>21.6</v>
      </c>
      <c r="S15" s="10" t="s">
        <v>159</v>
      </c>
    </row>
    <row r="16" spans="1:19" x14ac:dyDescent="0.2">
      <c r="A16" s="12" t="s">
        <v>182</v>
      </c>
      <c r="B16" s="9">
        <v>0</v>
      </c>
      <c r="C16" s="10" t="s">
        <v>238</v>
      </c>
      <c r="D16" s="9">
        <v>0</v>
      </c>
      <c r="E16" s="10" t="s">
        <v>238</v>
      </c>
      <c r="F16" s="9">
        <v>20.2536674816626</v>
      </c>
      <c r="G16" s="10" t="s">
        <v>159</v>
      </c>
      <c r="H16" s="9">
        <v>0</v>
      </c>
      <c r="I16" s="10" t="s">
        <v>238</v>
      </c>
      <c r="J16" s="9">
        <v>0</v>
      </c>
      <c r="K16" s="10" t="s">
        <v>238</v>
      </c>
      <c r="L16" s="9">
        <v>0</v>
      </c>
      <c r="M16" s="10" t="s">
        <v>238</v>
      </c>
      <c r="N16" s="9">
        <v>0</v>
      </c>
      <c r="O16" s="10" t="s">
        <v>238</v>
      </c>
      <c r="P16" s="9">
        <v>0</v>
      </c>
      <c r="Q16" s="10" t="s">
        <v>238</v>
      </c>
      <c r="R16" s="9">
        <v>20.2536674816626</v>
      </c>
      <c r="S16" s="10" t="s">
        <v>159</v>
      </c>
    </row>
    <row r="17" spans="1:19" x14ac:dyDescent="0.2">
      <c r="A17" s="12" t="s">
        <v>183</v>
      </c>
      <c r="B17" s="9">
        <v>0</v>
      </c>
      <c r="C17" s="10" t="s">
        <v>238</v>
      </c>
      <c r="D17" s="9">
        <v>0</v>
      </c>
      <c r="E17" s="10" t="s">
        <v>238</v>
      </c>
      <c r="F17" s="9">
        <v>20.538832938388602</v>
      </c>
      <c r="G17" s="10" t="s">
        <v>159</v>
      </c>
      <c r="H17" s="9">
        <v>0</v>
      </c>
      <c r="I17" s="10" t="s">
        <v>238</v>
      </c>
      <c r="J17" s="9">
        <v>0</v>
      </c>
      <c r="K17" s="10" t="s">
        <v>238</v>
      </c>
      <c r="L17" s="9">
        <v>0</v>
      </c>
      <c r="M17" s="10" t="s">
        <v>238</v>
      </c>
      <c r="N17" s="9">
        <v>0</v>
      </c>
      <c r="O17" s="10" t="s">
        <v>238</v>
      </c>
      <c r="P17" s="9">
        <v>0</v>
      </c>
      <c r="Q17" s="10" t="s">
        <v>238</v>
      </c>
      <c r="R17" s="9">
        <v>20.538832938388602</v>
      </c>
      <c r="S17" s="10" t="s">
        <v>159</v>
      </c>
    </row>
    <row r="18" spans="1:19" x14ac:dyDescent="0.2">
      <c r="A18" s="12" t="s">
        <v>184</v>
      </c>
      <c r="B18" s="9">
        <v>0</v>
      </c>
      <c r="C18" s="10" t="s">
        <v>238</v>
      </c>
      <c r="D18" s="9">
        <v>0</v>
      </c>
      <c r="E18" s="10" t="s">
        <v>238</v>
      </c>
      <c r="F18" s="9">
        <v>9.2107019562715795</v>
      </c>
      <c r="G18" s="10" t="s">
        <v>159</v>
      </c>
      <c r="H18" s="9">
        <v>0</v>
      </c>
      <c r="I18" s="10" t="s">
        <v>238</v>
      </c>
      <c r="J18" s="9">
        <v>0</v>
      </c>
      <c r="K18" s="10" t="s">
        <v>238</v>
      </c>
      <c r="L18" s="9">
        <v>0</v>
      </c>
      <c r="M18" s="10" t="s">
        <v>238</v>
      </c>
      <c r="N18" s="9">
        <v>0</v>
      </c>
      <c r="O18" s="10" t="s">
        <v>238</v>
      </c>
      <c r="P18" s="9">
        <v>0</v>
      </c>
      <c r="Q18" s="10" t="s">
        <v>238</v>
      </c>
      <c r="R18" s="9">
        <v>9.2107019562715795</v>
      </c>
      <c r="S18" s="10" t="s">
        <v>159</v>
      </c>
    </row>
    <row r="19" spans="1:19" x14ac:dyDescent="0.2">
      <c r="A19" s="12" t="s">
        <v>185</v>
      </c>
      <c r="B19" s="9">
        <v>0</v>
      </c>
      <c r="C19" s="10" t="s">
        <v>238</v>
      </c>
      <c r="D19" s="9">
        <v>0</v>
      </c>
      <c r="E19" s="10" t="s">
        <v>238</v>
      </c>
      <c r="F19" s="9">
        <v>4.9342149220489997</v>
      </c>
      <c r="G19" s="10" t="s">
        <v>159</v>
      </c>
      <c r="H19" s="9">
        <v>0</v>
      </c>
      <c r="I19" s="10" t="s">
        <v>238</v>
      </c>
      <c r="J19" s="9">
        <v>0</v>
      </c>
      <c r="K19" s="10" t="s">
        <v>238</v>
      </c>
      <c r="L19" s="9">
        <v>0</v>
      </c>
      <c r="M19" s="10" t="s">
        <v>238</v>
      </c>
      <c r="N19" s="9">
        <v>0</v>
      </c>
      <c r="O19" s="10" t="s">
        <v>238</v>
      </c>
      <c r="P19" s="9">
        <v>0</v>
      </c>
      <c r="Q19" s="10" t="s">
        <v>238</v>
      </c>
      <c r="R19" s="9">
        <v>4.9342149220489997</v>
      </c>
      <c r="S19" s="10" t="s">
        <v>159</v>
      </c>
    </row>
    <row r="20" spans="1:19" x14ac:dyDescent="0.2">
      <c r="A20" s="12" t="s">
        <v>187</v>
      </c>
      <c r="B20" s="9">
        <v>0</v>
      </c>
      <c r="C20" s="10" t="s">
        <v>238</v>
      </c>
      <c r="D20" s="9">
        <v>0</v>
      </c>
      <c r="E20" s="10" t="s">
        <v>238</v>
      </c>
      <c r="F20" s="9">
        <v>0.96563174946004304</v>
      </c>
      <c r="G20" s="10" t="s">
        <v>159</v>
      </c>
      <c r="H20" s="9">
        <v>0</v>
      </c>
      <c r="I20" s="10" t="s">
        <v>238</v>
      </c>
      <c r="J20" s="9">
        <v>0</v>
      </c>
      <c r="K20" s="10" t="s">
        <v>238</v>
      </c>
      <c r="L20" s="9">
        <v>0</v>
      </c>
      <c r="M20" s="10" t="s">
        <v>238</v>
      </c>
      <c r="N20" s="9">
        <v>0</v>
      </c>
      <c r="O20" s="10" t="s">
        <v>238</v>
      </c>
      <c r="P20" s="9">
        <v>0</v>
      </c>
      <c r="Q20" s="10" t="s">
        <v>238</v>
      </c>
      <c r="R20" s="9">
        <v>0.96563174946004304</v>
      </c>
      <c r="S20" s="10" t="s">
        <v>159</v>
      </c>
    </row>
    <row r="21" spans="1:19" x14ac:dyDescent="0.2">
      <c r="A21" s="12" t="s">
        <v>188</v>
      </c>
      <c r="B21" s="9">
        <v>0</v>
      </c>
      <c r="C21" s="10" t="s">
        <v>238</v>
      </c>
      <c r="D21" s="9">
        <v>0</v>
      </c>
      <c r="E21" s="10" t="s">
        <v>238</v>
      </c>
      <c r="F21" s="9">
        <v>0</v>
      </c>
      <c r="G21" s="10" t="s">
        <v>159</v>
      </c>
      <c r="H21" s="9">
        <v>0</v>
      </c>
      <c r="I21" s="10" t="s">
        <v>238</v>
      </c>
      <c r="J21" s="9">
        <v>0</v>
      </c>
      <c r="K21" s="10" t="s">
        <v>238</v>
      </c>
      <c r="L21" s="9">
        <v>0</v>
      </c>
      <c r="M21" s="10" t="s">
        <v>238</v>
      </c>
      <c r="N21" s="9">
        <v>0</v>
      </c>
      <c r="O21" s="10" t="s">
        <v>238</v>
      </c>
      <c r="P21" s="9">
        <v>0</v>
      </c>
      <c r="Q21" s="10" t="s">
        <v>238</v>
      </c>
      <c r="R21" s="9">
        <v>0</v>
      </c>
      <c r="S21" s="10" t="s">
        <v>159</v>
      </c>
    </row>
    <row r="22" spans="1:19" x14ac:dyDescent="0.2">
      <c r="A22" s="12" t="s">
        <v>189</v>
      </c>
      <c r="B22" s="9">
        <v>0</v>
      </c>
      <c r="C22" s="10" t="s">
        <v>238</v>
      </c>
      <c r="D22" s="9">
        <v>0</v>
      </c>
      <c r="E22" s="10" t="s">
        <v>238</v>
      </c>
      <c r="F22" s="9">
        <v>0</v>
      </c>
      <c r="G22" s="10" t="s">
        <v>159</v>
      </c>
      <c r="H22" s="9">
        <v>0</v>
      </c>
      <c r="I22" s="10" t="s">
        <v>238</v>
      </c>
      <c r="J22" s="9">
        <v>0</v>
      </c>
      <c r="K22" s="10" t="s">
        <v>238</v>
      </c>
      <c r="L22" s="9">
        <v>0</v>
      </c>
      <c r="M22" s="10" t="s">
        <v>238</v>
      </c>
      <c r="N22" s="9">
        <v>0</v>
      </c>
      <c r="O22" s="10" t="s">
        <v>238</v>
      </c>
      <c r="P22" s="9">
        <v>0</v>
      </c>
      <c r="Q22" s="10" t="s">
        <v>238</v>
      </c>
      <c r="R22" s="9">
        <v>0</v>
      </c>
      <c r="S22" s="10" t="s">
        <v>159</v>
      </c>
    </row>
    <row r="23" spans="1:19" x14ac:dyDescent="0.2">
      <c r="A23" s="12" t="s">
        <v>190</v>
      </c>
      <c r="B23" s="9">
        <v>0</v>
      </c>
      <c r="C23" s="10" t="s">
        <v>238</v>
      </c>
      <c r="D23" s="9">
        <v>0</v>
      </c>
      <c r="E23" s="10" t="s">
        <v>238</v>
      </c>
      <c r="F23" s="9">
        <v>0</v>
      </c>
      <c r="G23" s="10" t="s">
        <v>159</v>
      </c>
      <c r="H23" s="9">
        <v>0</v>
      </c>
      <c r="I23" s="10" t="s">
        <v>238</v>
      </c>
      <c r="J23" s="9">
        <v>0</v>
      </c>
      <c r="K23" s="10" t="s">
        <v>238</v>
      </c>
      <c r="L23" s="9">
        <v>0</v>
      </c>
      <c r="M23" s="10" t="s">
        <v>238</v>
      </c>
      <c r="N23" s="9">
        <v>0</v>
      </c>
      <c r="O23" s="10" t="s">
        <v>238</v>
      </c>
      <c r="P23" s="9">
        <v>0</v>
      </c>
      <c r="Q23" s="10" t="s">
        <v>238</v>
      </c>
      <c r="R23" s="9">
        <v>0</v>
      </c>
      <c r="S23" s="10" t="s">
        <v>159</v>
      </c>
    </row>
    <row r="24" spans="1:19" x14ac:dyDescent="0.2">
      <c r="A24" s="12" t="s">
        <v>191</v>
      </c>
      <c r="B24" s="9">
        <v>0</v>
      </c>
      <c r="C24" s="10" t="s">
        <v>238</v>
      </c>
      <c r="D24" s="9">
        <v>0</v>
      </c>
      <c r="E24" s="10" t="s">
        <v>238</v>
      </c>
      <c r="F24" s="9">
        <v>0</v>
      </c>
      <c r="G24" s="10" t="s">
        <v>159</v>
      </c>
      <c r="H24" s="9">
        <v>0</v>
      </c>
      <c r="I24" s="10" t="s">
        <v>238</v>
      </c>
      <c r="J24" s="9">
        <v>0</v>
      </c>
      <c r="K24" s="10" t="s">
        <v>238</v>
      </c>
      <c r="L24" s="9">
        <v>0</v>
      </c>
      <c r="M24" s="10" t="s">
        <v>238</v>
      </c>
      <c r="N24" s="9">
        <v>0</v>
      </c>
      <c r="O24" s="10" t="s">
        <v>238</v>
      </c>
      <c r="P24" s="9">
        <v>0</v>
      </c>
      <c r="Q24" s="10" t="s">
        <v>238</v>
      </c>
      <c r="R24" s="9">
        <v>0</v>
      </c>
      <c r="S24" s="10" t="s">
        <v>159</v>
      </c>
    </row>
    <row r="25" spans="1:19" x14ac:dyDescent="0.2">
      <c r="A25" s="12" t="s">
        <v>192</v>
      </c>
      <c r="B25" s="9">
        <v>0</v>
      </c>
      <c r="C25" s="10" t="s">
        <v>238</v>
      </c>
      <c r="D25" s="9">
        <v>0</v>
      </c>
      <c r="E25" s="10" t="s">
        <v>238</v>
      </c>
      <c r="F25" s="9">
        <v>0</v>
      </c>
      <c r="G25" s="10" t="s">
        <v>159</v>
      </c>
      <c r="H25" s="9">
        <v>0</v>
      </c>
      <c r="I25" s="10" t="s">
        <v>238</v>
      </c>
      <c r="J25" s="9">
        <v>0</v>
      </c>
      <c r="K25" s="10" t="s">
        <v>238</v>
      </c>
      <c r="L25" s="9">
        <v>0</v>
      </c>
      <c r="M25" s="10" t="s">
        <v>238</v>
      </c>
      <c r="N25" s="9">
        <v>0</v>
      </c>
      <c r="O25" s="10" t="s">
        <v>238</v>
      </c>
      <c r="P25" s="9">
        <v>0</v>
      </c>
      <c r="Q25" s="10" t="s">
        <v>238</v>
      </c>
      <c r="R25" s="9">
        <v>0</v>
      </c>
      <c r="S25" s="10" t="s">
        <v>159</v>
      </c>
    </row>
    <row r="26" spans="1:19" x14ac:dyDescent="0.2">
      <c r="A26" s="12" t="s">
        <v>193</v>
      </c>
      <c r="B26" s="9">
        <v>0</v>
      </c>
      <c r="C26" s="10" t="s">
        <v>238</v>
      </c>
      <c r="D26" s="9">
        <v>0</v>
      </c>
      <c r="E26" s="10" t="s">
        <v>238</v>
      </c>
      <c r="F26" s="9">
        <v>0</v>
      </c>
      <c r="G26" s="10" t="s">
        <v>159</v>
      </c>
      <c r="H26" s="9">
        <v>0</v>
      </c>
      <c r="I26" s="10" t="s">
        <v>238</v>
      </c>
      <c r="J26" s="9">
        <v>0</v>
      </c>
      <c r="K26" s="10" t="s">
        <v>238</v>
      </c>
      <c r="L26" s="9">
        <v>0</v>
      </c>
      <c r="M26" s="10" t="s">
        <v>238</v>
      </c>
      <c r="N26" s="9">
        <v>0</v>
      </c>
      <c r="O26" s="10" t="s">
        <v>238</v>
      </c>
      <c r="P26" s="9">
        <v>0</v>
      </c>
      <c r="Q26" s="10" t="s">
        <v>238</v>
      </c>
      <c r="R26" s="9">
        <v>0</v>
      </c>
      <c r="S26" s="10" t="s">
        <v>159</v>
      </c>
    </row>
    <row r="27" spans="1:19" x14ac:dyDescent="0.2">
      <c r="A27" s="12" t="s">
        <v>195</v>
      </c>
      <c r="B27" s="9">
        <v>0</v>
      </c>
      <c r="C27" s="10" t="s">
        <v>238</v>
      </c>
      <c r="D27" s="9">
        <v>0</v>
      </c>
      <c r="E27" s="10" t="s">
        <v>238</v>
      </c>
      <c r="F27" s="9">
        <v>8.6795937211449695E-3</v>
      </c>
      <c r="G27" s="10" t="s">
        <v>159</v>
      </c>
      <c r="H27" s="9">
        <v>0</v>
      </c>
      <c r="I27" s="10" t="s">
        <v>238</v>
      </c>
      <c r="J27" s="9">
        <v>0</v>
      </c>
      <c r="K27" s="10" t="s">
        <v>238</v>
      </c>
      <c r="L27" s="9">
        <v>0</v>
      </c>
      <c r="M27" s="10" t="s">
        <v>238</v>
      </c>
      <c r="N27" s="9">
        <v>0</v>
      </c>
      <c r="O27" s="10" t="s">
        <v>238</v>
      </c>
      <c r="P27" s="9">
        <v>0</v>
      </c>
      <c r="Q27" s="10" t="s">
        <v>238</v>
      </c>
      <c r="R27" s="9">
        <v>8.6795937211449695E-3</v>
      </c>
      <c r="S27" s="10" t="s">
        <v>159</v>
      </c>
    </row>
    <row r="28" spans="1:19" x14ac:dyDescent="0.2">
      <c r="A28" s="12" t="s">
        <v>196</v>
      </c>
      <c r="B28" s="9">
        <v>0</v>
      </c>
      <c r="C28" s="10" t="s">
        <v>238</v>
      </c>
      <c r="D28" s="9">
        <v>0</v>
      </c>
      <c r="E28" s="10" t="s">
        <v>238</v>
      </c>
      <c r="F28" s="9">
        <v>4.8674001814882004E-3</v>
      </c>
      <c r="G28" s="10" t="s">
        <v>159</v>
      </c>
      <c r="H28" s="9">
        <v>0</v>
      </c>
      <c r="I28" s="10" t="s">
        <v>238</v>
      </c>
      <c r="J28" s="9">
        <v>0</v>
      </c>
      <c r="K28" s="10" t="s">
        <v>238</v>
      </c>
      <c r="L28" s="9">
        <v>0</v>
      </c>
      <c r="M28" s="10" t="s">
        <v>238</v>
      </c>
      <c r="N28" s="9">
        <v>0</v>
      </c>
      <c r="O28" s="10" t="s">
        <v>238</v>
      </c>
      <c r="P28" s="9">
        <v>0</v>
      </c>
      <c r="Q28" s="10" t="s">
        <v>238</v>
      </c>
      <c r="R28" s="9">
        <v>4.8674001814882004E-3</v>
      </c>
      <c r="S28" s="10" t="s">
        <v>159</v>
      </c>
    </row>
    <row r="29" spans="1:19" x14ac:dyDescent="0.2">
      <c r="A29" s="12" t="s">
        <v>198</v>
      </c>
      <c r="B29" s="9">
        <v>0</v>
      </c>
      <c r="C29" s="10" t="s">
        <v>238</v>
      </c>
      <c r="D29" s="9">
        <v>0</v>
      </c>
      <c r="E29" s="10" t="s">
        <v>238</v>
      </c>
      <c r="F29" s="9">
        <v>1.0463045414069499E-3</v>
      </c>
      <c r="G29" s="10" t="s">
        <v>159</v>
      </c>
      <c r="H29" s="9">
        <v>0</v>
      </c>
      <c r="I29" s="10" t="s">
        <v>238</v>
      </c>
      <c r="J29" s="9">
        <v>0</v>
      </c>
      <c r="K29" s="10" t="s">
        <v>238</v>
      </c>
      <c r="L29" s="9">
        <v>0</v>
      </c>
      <c r="M29" s="10" t="s">
        <v>238</v>
      </c>
      <c r="N29" s="9">
        <v>0</v>
      </c>
      <c r="O29" s="10" t="s">
        <v>238</v>
      </c>
      <c r="P29" s="9">
        <v>0</v>
      </c>
      <c r="Q29" s="10" t="s">
        <v>238</v>
      </c>
      <c r="R29" s="9">
        <v>1.0463045414069499E-3</v>
      </c>
      <c r="S29" s="10" t="s">
        <v>159</v>
      </c>
    </row>
    <row r="30" spans="1:19" x14ac:dyDescent="0.2">
      <c r="A30" s="12" t="s">
        <v>199</v>
      </c>
      <c r="B30" s="9">
        <v>0</v>
      </c>
      <c r="C30" s="10" t="s">
        <v>238</v>
      </c>
      <c r="D30" s="9">
        <v>0</v>
      </c>
      <c r="E30" s="10" t="s">
        <v>238</v>
      </c>
      <c r="F30" s="9">
        <v>0.84237510955302397</v>
      </c>
      <c r="G30" s="10" t="s">
        <v>225</v>
      </c>
      <c r="H30" s="9">
        <v>0</v>
      </c>
      <c r="I30" s="10" t="s">
        <v>238</v>
      </c>
      <c r="J30" s="9">
        <v>0</v>
      </c>
      <c r="K30" s="10" t="s">
        <v>238</v>
      </c>
      <c r="L30" s="9">
        <v>0</v>
      </c>
      <c r="M30" s="10" t="s">
        <v>238</v>
      </c>
      <c r="N30" s="9">
        <v>0</v>
      </c>
      <c r="O30" s="10" t="s">
        <v>238</v>
      </c>
      <c r="P30" s="9">
        <v>0</v>
      </c>
      <c r="Q30" s="10" t="s">
        <v>238</v>
      </c>
      <c r="R30" s="9">
        <v>0.84237510955302397</v>
      </c>
      <c r="S30" s="10" t="s">
        <v>159</v>
      </c>
    </row>
    <row r="31" spans="1:19" x14ac:dyDescent="0.2">
      <c r="A31" s="12" t="s">
        <v>200</v>
      </c>
      <c r="B31" s="9">
        <v>0</v>
      </c>
      <c r="C31" s="10" t="s">
        <v>238</v>
      </c>
      <c r="D31" s="9">
        <v>0</v>
      </c>
      <c r="E31" s="10" t="s">
        <v>238</v>
      </c>
      <c r="F31" s="9">
        <v>3.8489628349178902</v>
      </c>
      <c r="G31" s="10" t="s">
        <v>159</v>
      </c>
      <c r="H31" s="9">
        <v>0</v>
      </c>
      <c r="I31" s="10" t="s">
        <v>238</v>
      </c>
      <c r="J31" s="9">
        <v>0</v>
      </c>
      <c r="K31" s="10" t="s">
        <v>238</v>
      </c>
      <c r="L31" s="9">
        <v>0</v>
      </c>
      <c r="M31" s="10" t="s">
        <v>238</v>
      </c>
      <c r="N31" s="9">
        <v>0</v>
      </c>
      <c r="O31" s="10" t="s">
        <v>238</v>
      </c>
      <c r="P31" s="9">
        <v>0</v>
      </c>
      <c r="Q31" s="10" t="s">
        <v>238</v>
      </c>
      <c r="R31" s="9">
        <v>3.8489628349178902</v>
      </c>
      <c r="S31" s="10" t="s">
        <v>159</v>
      </c>
    </row>
    <row r="32" spans="1:19" x14ac:dyDescent="0.2">
      <c r="A32" s="15" t="s">
        <v>201</v>
      </c>
      <c r="B32" s="13">
        <v>0</v>
      </c>
      <c r="C32" s="14" t="s">
        <v>238</v>
      </c>
      <c r="D32" s="13">
        <v>0</v>
      </c>
      <c r="E32" s="14" t="s">
        <v>238</v>
      </c>
      <c r="F32" s="13">
        <v>11.127000000000001</v>
      </c>
      <c r="G32" s="14" t="s">
        <v>159</v>
      </c>
      <c r="H32" s="13">
        <v>0</v>
      </c>
      <c r="I32" s="14" t="s">
        <v>238</v>
      </c>
      <c r="J32" s="13">
        <v>0</v>
      </c>
      <c r="K32" s="14" t="s">
        <v>238</v>
      </c>
      <c r="L32" s="13">
        <v>0</v>
      </c>
      <c r="M32" s="14" t="s">
        <v>238</v>
      </c>
      <c r="N32" s="13">
        <v>0</v>
      </c>
      <c r="O32" s="14" t="s">
        <v>238</v>
      </c>
      <c r="P32" s="13">
        <v>0</v>
      </c>
      <c r="Q32" s="14" t="s">
        <v>238</v>
      </c>
      <c r="R32" s="13">
        <v>11.127000000000001</v>
      </c>
      <c r="S32" s="14" t="s">
        <v>159</v>
      </c>
    </row>
    <row r="34" spans="1:2" x14ac:dyDescent="0.2">
      <c r="A34" s="16" t="s">
        <v>202</v>
      </c>
      <c r="B34" s="16" t="s">
        <v>215</v>
      </c>
    </row>
    <row r="36" spans="1:2" x14ac:dyDescent="0.2">
      <c r="B36" s="16" t="s">
        <v>288</v>
      </c>
    </row>
    <row r="37" spans="1:2" x14ac:dyDescent="0.2">
      <c r="B37" s="16" t="s">
        <v>282</v>
      </c>
    </row>
    <row r="38" spans="1:2" x14ac:dyDescent="0.2">
      <c r="B38" s="16" t="s">
        <v>283</v>
      </c>
    </row>
    <row r="40" spans="1:2" x14ac:dyDescent="0.2">
      <c r="B40" s="16" t="s">
        <v>241</v>
      </c>
    </row>
    <row r="43" spans="1:2" x14ac:dyDescent="0.2">
      <c r="A43" s="17" t="str">
        <f>HYPERLINK("#'INTERACTIVE_GAMING 5'!A2", "&lt;&lt;&lt; Previous table")</f>
        <v>&lt;&lt;&lt; Previous table</v>
      </c>
    </row>
    <row r="44" spans="1:2" x14ac:dyDescent="0.2">
      <c r="A44" s="17" t="str">
        <f>HYPERLINK("#'INTERACTIVE_GAMING 7'!A2", "&gt;&gt;&gt; Next table")</f>
        <v>&gt;&gt;&gt; Next table</v>
      </c>
    </row>
  </sheetData>
  <mergeCells count="12">
    <mergeCell ref="A2:S2"/>
    <mergeCell ref="A3:S3"/>
    <mergeCell ref="A6:S6"/>
    <mergeCell ref="B5:C5"/>
    <mergeCell ref="D5:E5"/>
    <mergeCell ref="F5:G5"/>
    <mergeCell ref="H5:I5"/>
    <mergeCell ref="J5:K5"/>
    <mergeCell ref="L5:M5"/>
    <mergeCell ref="N5:O5"/>
    <mergeCell ref="P5:Q5"/>
    <mergeCell ref="R5:S5"/>
  </mergeCells>
  <pageMargins left="0.7" right="0.7" top="0.75" bottom="0.75" header="0.3" footer="0.3"/>
  <pageSetup paperSize="9" orientation="portrait" horizontalDpi="300" verticalDpi="300"/>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dimension ref="A1:S44"/>
  <sheetViews>
    <sheetView workbookViewId="0"/>
  </sheetViews>
  <sheetFormatPr defaultColWidth="11.42578125" defaultRowHeight="12.75" x14ac:dyDescent="0.2"/>
  <cols>
    <col min="1" max="2" width="12.7109375" customWidth="1"/>
    <col min="3" max="3" width="4.42578125" customWidth="1"/>
    <col min="4" max="4" width="12.7109375" customWidth="1"/>
    <col min="5" max="5" width="4.42578125" customWidth="1"/>
    <col min="6" max="6" width="12.7109375" customWidth="1"/>
    <col min="7" max="7" width="4.42578125" customWidth="1"/>
    <col min="8" max="8" width="12.7109375" customWidth="1"/>
    <col min="9" max="9" width="4.42578125" customWidth="1"/>
    <col min="10" max="10" width="12.7109375" customWidth="1"/>
    <col min="11" max="11" width="4.42578125" customWidth="1"/>
    <col min="12" max="12" width="12.7109375" customWidth="1"/>
    <col min="13" max="13" width="4.42578125" customWidth="1"/>
    <col min="14" max="14" width="12.7109375" customWidth="1"/>
    <col min="15" max="15" width="4.42578125" customWidth="1"/>
    <col min="16" max="16" width="12.7109375" customWidth="1"/>
    <col min="17" max="17" width="4.42578125" customWidth="1"/>
    <col min="18" max="18" width="12.7109375" customWidth="1"/>
    <col min="19" max="19" width="4.42578125" customWidth="1"/>
  </cols>
  <sheetData>
    <row r="1" spans="1:19" x14ac:dyDescent="0.2">
      <c r="A1" s="8" t="str">
        <f>HYPERLINK("#'INDEX'!B42", "Link to index")</f>
        <v>Link to index</v>
      </c>
    </row>
    <row r="2" spans="1:19" ht="15.75" customHeight="1" x14ac:dyDescent="0.2">
      <c r="A2" s="25" t="s">
        <v>290</v>
      </c>
      <c r="B2" s="24"/>
      <c r="C2" s="24"/>
      <c r="D2" s="24"/>
      <c r="E2" s="24"/>
      <c r="F2" s="24"/>
      <c r="G2" s="24"/>
      <c r="H2" s="24"/>
      <c r="I2" s="24"/>
      <c r="J2" s="24"/>
      <c r="K2" s="24"/>
      <c r="L2" s="24"/>
      <c r="M2" s="24"/>
      <c r="N2" s="24"/>
      <c r="O2" s="24"/>
      <c r="P2" s="24"/>
      <c r="Q2" s="24"/>
      <c r="R2" s="24"/>
      <c r="S2" s="24"/>
    </row>
    <row r="3" spans="1:19" ht="15.75" customHeight="1" x14ac:dyDescent="0.2">
      <c r="A3" s="25" t="s">
        <v>60</v>
      </c>
      <c r="B3" s="24"/>
      <c r="C3" s="24"/>
      <c r="D3" s="24"/>
      <c r="E3" s="24"/>
      <c r="F3" s="24"/>
      <c r="G3" s="24"/>
      <c r="H3" s="24"/>
      <c r="I3" s="24"/>
      <c r="J3" s="24"/>
      <c r="K3" s="24"/>
      <c r="L3" s="24"/>
      <c r="M3" s="24"/>
      <c r="N3" s="24"/>
      <c r="O3" s="24"/>
      <c r="P3" s="24"/>
      <c r="Q3" s="24"/>
      <c r="R3" s="24"/>
      <c r="S3" s="24"/>
    </row>
    <row r="4" spans="1:19" ht="15.75" customHeight="1" x14ac:dyDescent="0.2"/>
    <row r="5" spans="1:19" ht="55.5" customHeight="1" x14ac:dyDescent="0.2">
      <c r="A5" s="11" t="s">
        <v>159</v>
      </c>
      <c r="B5" s="27" t="s">
        <v>160</v>
      </c>
      <c r="C5" s="27" t="s">
        <v>159</v>
      </c>
      <c r="D5" s="27" t="s">
        <v>161</v>
      </c>
      <c r="E5" s="27" t="s">
        <v>159</v>
      </c>
      <c r="F5" s="27" t="s">
        <v>162</v>
      </c>
      <c r="G5" s="27" t="s">
        <v>159</v>
      </c>
      <c r="H5" s="27" t="s">
        <v>163</v>
      </c>
      <c r="I5" s="27" t="s">
        <v>159</v>
      </c>
      <c r="J5" s="27" t="s">
        <v>164</v>
      </c>
      <c r="K5" s="27" t="s">
        <v>159</v>
      </c>
      <c r="L5" s="27" t="s">
        <v>165</v>
      </c>
      <c r="M5" s="27" t="s">
        <v>159</v>
      </c>
      <c r="N5" s="27" t="s">
        <v>166</v>
      </c>
      <c r="O5" s="27" t="s">
        <v>159</v>
      </c>
      <c r="P5" s="27" t="s">
        <v>167</v>
      </c>
      <c r="Q5" s="27" t="s">
        <v>159</v>
      </c>
      <c r="R5" s="27" t="s">
        <v>168</v>
      </c>
      <c r="S5" s="27" t="s">
        <v>159</v>
      </c>
    </row>
    <row r="6" spans="1:19" x14ac:dyDescent="0.2">
      <c r="A6" s="26" t="s">
        <v>212</v>
      </c>
      <c r="B6" s="26"/>
      <c r="C6" s="26"/>
      <c r="D6" s="26"/>
      <c r="E6" s="26"/>
      <c r="F6" s="26"/>
      <c r="G6" s="26"/>
      <c r="H6" s="26"/>
      <c r="I6" s="26"/>
      <c r="J6" s="26"/>
      <c r="K6" s="26"/>
      <c r="L6" s="26"/>
      <c r="M6" s="26"/>
      <c r="N6" s="26"/>
      <c r="O6" s="26"/>
      <c r="P6" s="26"/>
      <c r="Q6" s="26"/>
      <c r="R6" s="26"/>
      <c r="S6" s="26"/>
    </row>
    <row r="7" spans="1:19" x14ac:dyDescent="0.2">
      <c r="A7" s="12" t="s">
        <v>170</v>
      </c>
      <c r="B7" s="18">
        <v>0</v>
      </c>
      <c r="C7" s="10" t="s">
        <v>238</v>
      </c>
      <c r="D7" s="18">
        <v>0</v>
      </c>
      <c r="E7" s="10" t="s">
        <v>238</v>
      </c>
      <c r="F7" s="18">
        <v>0</v>
      </c>
      <c r="G7" s="10" t="s">
        <v>159</v>
      </c>
      <c r="H7" s="18">
        <v>0</v>
      </c>
      <c r="I7" s="10" t="s">
        <v>238</v>
      </c>
      <c r="J7" s="18">
        <v>0</v>
      </c>
      <c r="K7" s="10" t="s">
        <v>238</v>
      </c>
      <c r="L7" s="18">
        <v>0</v>
      </c>
      <c r="M7" s="10" t="s">
        <v>159</v>
      </c>
      <c r="N7" s="18">
        <v>0</v>
      </c>
      <c r="O7" s="10" t="s">
        <v>238</v>
      </c>
      <c r="P7" s="18">
        <v>0</v>
      </c>
      <c r="Q7" s="10" t="s">
        <v>238</v>
      </c>
      <c r="R7" s="18">
        <v>0</v>
      </c>
      <c r="S7" s="10" t="s">
        <v>159</v>
      </c>
    </row>
    <row r="8" spans="1:19" x14ac:dyDescent="0.2">
      <c r="A8" s="12" t="s">
        <v>171</v>
      </c>
      <c r="B8" s="18">
        <v>0</v>
      </c>
      <c r="C8" s="10" t="s">
        <v>238</v>
      </c>
      <c r="D8" s="18">
        <v>0</v>
      </c>
      <c r="E8" s="10" t="s">
        <v>238</v>
      </c>
      <c r="F8" s="18">
        <v>0</v>
      </c>
      <c r="G8" s="10" t="s">
        <v>159</v>
      </c>
      <c r="H8" s="18">
        <v>0</v>
      </c>
      <c r="I8" s="10" t="s">
        <v>238</v>
      </c>
      <c r="J8" s="18">
        <v>0</v>
      </c>
      <c r="K8" s="10" t="s">
        <v>238</v>
      </c>
      <c r="L8" s="18">
        <v>0</v>
      </c>
      <c r="M8" s="10" t="s">
        <v>159</v>
      </c>
      <c r="N8" s="18">
        <v>0</v>
      </c>
      <c r="O8" s="10" t="s">
        <v>238</v>
      </c>
      <c r="P8" s="18">
        <v>0</v>
      </c>
      <c r="Q8" s="10" t="s">
        <v>238</v>
      </c>
      <c r="R8" s="18">
        <v>0</v>
      </c>
      <c r="S8" s="10" t="s">
        <v>159</v>
      </c>
    </row>
    <row r="9" spans="1:19" x14ac:dyDescent="0.2">
      <c r="A9" s="12" t="s">
        <v>172</v>
      </c>
      <c r="B9" s="18">
        <v>0</v>
      </c>
      <c r="C9" s="10" t="s">
        <v>238</v>
      </c>
      <c r="D9" s="18">
        <v>0</v>
      </c>
      <c r="E9" s="10" t="s">
        <v>238</v>
      </c>
      <c r="F9" s="18">
        <v>0</v>
      </c>
      <c r="G9" s="10" t="s">
        <v>159</v>
      </c>
      <c r="H9" s="18">
        <v>0</v>
      </c>
      <c r="I9" s="10" t="s">
        <v>238</v>
      </c>
      <c r="J9" s="18">
        <v>0</v>
      </c>
      <c r="K9" s="10" t="s">
        <v>238</v>
      </c>
      <c r="L9" s="18">
        <v>0</v>
      </c>
      <c r="M9" s="10" t="s">
        <v>159</v>
      </c>
      <c r="N9" s="18">
        <v>0</v>
      </c>
      <c r="O9" s="10" t="s">
        <v>238</v>
      </c>
      <c r="P9" s="18">
        <v>0</v>
      </c>
      <c r="Q9" s="10" t="s">
        <v>238</v>
      </c>
      <c r="R9" s="18">
        <v>0</v>
      </c>
      <c r="S9" s="10" t="s">
        <v>159</v>
      </c>
    </row>
    <row r="10" spans="1:19" x14ac:dyDescent="0.2">
      <c r="A10" s="12" t="s">
        <v>173</v>
      </c>
      <c r="B10" s="18">
        <v>0</v>
      </c>
      <c r="C10" s="10" t="s">
        <v>238</v>
      </c>
      <c r="D10" s="18">
        <v>0</v>
      </c>
      <c r="E10" s="10" t="s">
        <v>238</v>
      </c>
      <c r="F10" s="18">
        <v>1.0125413671542001</v>
      </c>
      <c r="G10" s="10" t="s">
        <v>159</v>
      </c>
      <c r="H10" s="18">
        <v>0</v>
      </c>
      <c r="I10" s="10" t="s">
        <v>238</v>
      </c>
      <c r="J10" s="18">
        <v>0</v>
      </c>
      <c r="K10" s="10" t="s">
        <v>238</v>
      </c>
      <c r="L10" s="18">
        <v>0</v>
      </c>
      <c r="M10" s="10" t="s">
        <v>159</v>
      </c>
      <c r="N10" s="18">
        <v>0</v>
      </c>
      <c r="O10" s="10" t="s">
        <v>238</v>
      </c>
      <c r="P10" s="18">
        <v>0</v>
      </c>
      <c r="Q10" s="10" t="s">
        <v>238</v>
      </c>
      <c r="R10" s="18">
        <v>9.7097599258288599E-3</v>
      </c>
      <c r="S10" s="10" t="s">
        <v>159</v>
      </c>
    </row>
    <row r="11" spans="1:19" x14ac:dyDescent="0.2">
      <c r="A11" s="12" t="s">
        <v>174</v>
      </c>
      <c r="B11" s="18">
        <v>0</v>
      </c>
      <c r="C11" s="10" t="s">
        <v>238</v>
      </c>
      <c r="D11" s="18">
        <v>0</v>
      </c>
      <c r="E11" s="10" t="s">
        <v>238</v>
      </c>
      <c r="F11" s="18">
        <v>39.300083531827802</v>
      </c>
      <c r="G11" s="10" t="s">
        <v>159</v>
      </c>
      <c r="H11" s="18">
        <v>0</v>
      </c>
      <c r="I11" s="10" t="s">
        <v>238</v>
      </c>
      <c r="J11" s="18">
        <v>0</v>
      </c>
      <c r="K11" s="10" t="s">
        <v>238</v>
      </c>
      <c r="L11" s="18">
        <v>0</v>
      </c>
      <c r="M11" s="10" t="s">
        <v>159</v>
      </c>
      <c r="N11" s="18">
        <v>0</v>
      </c>
      <c r="O11" s="10" t="s">
        <v>238</v>
      </c>
      <c r="P11" s="18">
        <v>0</v>
      </c>
      <c r="Q11" s="10" t="s">
        <v>238</v>
      </c>
      <c r="R11" s="18">
        <v>0.37950688198780202</v>
      </c>
      <c r="S11" s="10" t="s">
        <v>159</v>
      </c>
    </row>
    <row r="12" spans="1:19" x14ac:dyDescent="0.2">
      <c r="A12" s="12" t="s">
        <v>175</v>
      </c>
      <c r="B12" s="18">
        <v>0</v>
      </c>
      <c r="C12" s="10" t="s">
        <v>238</v>
      </c>
      <c r="D12" s="18">
        <v>0</v>
      </c>
      <c r="E12" s="10" t="s">
        <v>238</v>
      </c>
      <c r="F12" s="18">
        <v>105.825911105374</v>
      </c>
      <c r="G12" s="10" t="s">
        <v>159</v>
      </c>
      <c r="H12" s="18">
        <v>0</v>
      </c>
      <c r="I12" s="10" t="s">
        <v>238</v>
      </c>
      <c r="J12" s="18">
        <v>0</v>
      </c>
      <c r="K12" s="10" t="s">
        <v>238</v>
      </c>
      <c r="L12" s="18">
        <v>4.2534729606723901E-2</v>
      </c>
      <c r="M12" s="10" t="s">
        <v>179</v>
      </c>
      <c r="N12" s="18">
        <v>0</v>
      </c>
      <c r="O12" s="10" t="s">
        <v>238</v>
      </c>
      <c r="P12" s="18">
        <v>0</v>
      </c>
      <c r="Q12" s="10" t="s">
        <v>238</v>
      </c>
      <c r="R12" s="18">
        <v>1.0257434383181101</v>
      </c>
      <c r="S12" s="10" t="s">
        <v>159</v>
      </c>
    </row>
    <row r="13" spans="1:19" x14ac:dyDescent="0.2">
      <c r="A13" s="12" t="s">
        <v>176</v>
      </c>
      <c r="B13" s="18">
        <v>0</v>
      </c>
      <c r="C13" s="10" t="s">
        <v>238</v>
      </c>
      <c r="D13" s="18">
        <v>0</v>
      </c>
      <c r="E13" s="10" t="s">
        <v>238</v>
      </c>
      <c r="F13" s="18">
        <v>106.731928779173</v>
      </c>
      <c r="G13" s="10" t="s">
        <v>159</v>
      </c>
      <c r="H13" s="18">
        <v>0</v>
      </c>
      <c r="I13" s="10" t="s">
        <v>280</v>
      </c>
      <c r="J13" s="18">
        <v>0</v>
      </c>
      <c r="K13" s="10" t="s">
        <v>238</v>
      </c>
      <c r="L13" s="18">
        <v>0.36126861732903998</v>
      </c>
      <c r="M13" s="10" t="s">
        <v>179</v>
      </c>
      <c r="N13" s="18">
        <v>0</v>
      </c>
      <c r="O13" s="10" t="s">
        <v>238</v>
      </c>
      <c r="P13" s="18">
        <v>0</v>
      </c>
      <c r="Q13" s="10" t="s">
        <v>238</v>
      </c>
      <c r="R13" s="18">
        <v>1.03817510245514</v>
      </c>
      <c r="S13" s="10" t="s">
        <v>159</v>
      </c>
    </row>
    <row r="14" spans="1:19" x14ac:dyDescent="0.2">
      <c r="A14" s="12" t="s">
        <v>177</v>
      </c>
      <c r="B14" s="18">
        <v>0</v>
      </c>
      <c r="C14" s="10" t="s">
        <v>238</v>
      </c>
      <c r="D14" s="18">
        <v>0</v>
      </c>
      <c r="E14" s="10" t="s">
        <v>238</v>
      </c>
      <c r="F14" s="18">
        <v>130.87839127760199</v>
      </c>
      <c r="G14" s="10" t="s">
        <v>159</v>
      </c>
      <c r="H14" s="18">
        <v>0</v>
      </c>
      <c r="I14" s="10" t="s">
        <v>238</v>
      </c>
      <c r="J14" s="18">
        <v>0</v>
      </c>
      <c r="K14" s="10" t="s">
        <v>238</v>
      </c>
      <c r="L14" s="18">
        <v>9.2204268778237494E-2</v>
      </c>
      <c r="M14" s="10" t="s">
        <v>179</v>
      </c>
      <c r="N14" s="18">
        <v>0</v>
      </c>
      <c r="O14" s="10" t="s">
        <v>238</v>
      </c>
      <c r="P14" s="18">
        <v>0</v>
      </c>
      <c r="Q14" s="10" t="s">
        <v>238</v>
      </c>
      <c r="R14" s="18">
        <v>1.25032610093327</v>
      </c>
      <c r="S14" s="10" t="s">
        <v>159</v>
      </c>
    </row>
    <row r="15" spans="1:19" x14ac:dyDescent="0.2">
      <c r="A15" s="12" t="s">
        <v>181</v>
      </c>
      <c r="B15" s="18">
        <v>0</v>
      </c>
      <c r="C15" s="10" t="s">
        <v>238</v>
      </c>
      <c r="D15" s="18">
        <v>0</v>
      </c>
      <c r="E15" s="10" t="s">
        <v>238</v>
      </c>
      <c r="F15" s="18">
        <v>103.454833597464</v>
      </c>
      <c r="G15" s="10" t="s">
        <v>159</v>
      </c>
      <c r="H15" s="18">
        <v>0</v>
      </c>
      <c r="I15" s="10" t="s">
        <v>238</v>
      </c>
      <c r="J15" s="18">
        <v>0</v>
      </c>
      <c r="K15" s="10" t="s">
        <v>238</v>
      </c>
      <c r="L15" s="18">
        <v>0</v>
      </c>
      <c r="M15" s="10" t="s">
        <v>238</v>
      </c>
      <c r="N15" s="18">
        <v>0</v>
      </c>
      <c r="O15" s="10" t="s">
        <v>238</v>
      </c>
      <c r="P15" s="18">
        <v>0</v>
      </c>
      <c r="Q15" s="10" t="s">
        <v>238</v>
      </c>
      <c r="R15" s="18">
        <v>0.97640533265687002</v>
      </c>
      <c r="S15" s="10" t="s">
        <v>159</v>
      </c>
    </row>
    <row r="16" spans="1:19" x14ac:dyDescent="0.2">
      <c r="A16" s="12" t="s">
        <v>182</v>
      </c>
      <c r="B16" s="18">
        <v>0</v>
      </c>
      <c r="C16" s="10" t="s">
        <v>238</v>
      </c>
      <c r="D16" s="18">
        <v>0</v>
      </c>
      <c r="E16" s="10" t="s">
        <v>238</v>
      </c>
      <c r="F16" s="18">
        <v>97.9166666666667</v>
      </c>
      <c r="G16" s="10" t="s">
        <v>159</v>
      </c>
      <c r="H16" s="18">
        <v>0</v>
      </c>
      <c r="I16" s="10" t="s">
        <v>238</v>
      </c>
      <c r="J16" s="18">
        <v>0</v>
      </c>
      <c r="K16" s="10" t="s">
        <v>238</v>
      </c>
      <c r="L16" s="18">
        <v>0</v>
      </c>
      <c r="M16" s="10" t="s">
        <v>238</v>
      </c>
      <c r="N16" s="18">
        <v>0</v>
      </c>
      <c r="O16" s="10" t="s">
        <v>238</v>
      </c>
      <c r="P16" s="18">
        <v>0</v>
      </c>
      <c r="Q16" s="10" t="s">
        <v>238</v>
      </c>
      <c r="R16" s="18">
        <v>0.92415199468868203</v>
      </c>
      <c r="S16" s="10" t="s">
        <v>159</v>
      </c>
    </row>
    <row r="17" spans="1:19" x14ac:dyDescent="0.2">
      <c r="A17" s="12" t="s">
        <v>183</v>
      </c>
      <c r="B17" s="18">
        <v>0</v>
      </c>
      <c r="C17" s="10" t="s">
        <v>238</v>
      </c>
      <c r="D17" s="18">
        <v>0</v>
      </c>
      <c r="E17" s="10" t="s">
        <v>238</v>
      </c>
      <c r="F17" s="18">
        <v>100.421343534521</v>
      </c>
      <c r="G17" s="10" t="s">
        <v>159</v>
      </c>
      <c r="H17" s="18">
        <v>0</v>
      </c>
      <c r="I17" s="10" t="s">
        <v>238</v>
      </c>
      <c r="J17" s="18">
        <v>0</v>
      </c>
      <c r="K17" s="10" t="s">
        <v>238</v>
      </c>
      <c r="L17" s="18">
        <v>0</v>
      </c>
      <c r="M17" s="10" t="s">
        <v>238</v>
      </c>
      <c r="N17" s="18">
        <v>0</v>
      </c>
      <c r="O17" s="10" t="s">
        <v>238</v>
      </c>
      <c r="P17" s="18">
        <v>0</v>
      </c>
      <c r="Q17" s="10" t="s">
        <v>238</v>
      </c>
      <c r="R17" s="18">
        <v>0.95244889375381903</v>
      </c>
      <c r="S17" s="10" t="s">
        <v>159</v>
      </c>
    </row>
    <row r="18" spans="1:19" x14ac:dyDescent="0.2">
      <c r="A18" s="12" t="s">
        <v>184</v>
      </c>
      <c r="B18" s="18">
        <v>0</v>
      </c>
      <c r="C18" s="10" t="s">
        <v>238</v>
      </c>
      <c r="D18" s="18">
        <v>0</v>
      </c>
      <c r="E18" s="10" t="s">
        <v>238</v>
      </c>
      <c r="F18" s="18">
        <v>45.286832115623703</v>
      </c>
      <c r="G18" s="10" t="s">
        <v>159</v>
      </c>
      <c r="H18" s="18">
        <v>0</v>
      </c>
      <c r="I18" s="10" t="s">
        <v>238</v>
      </c>
      <c r="J18" s="18">
        <v>0</v>
      </c>
      <c r="K18" s="10" t="s">
        <v>238</v>
      </c>
      <c r="L18" s="18">
        <v>0</v>
      </c>
      <c r="M18" s="10" t="s">
        <v>238</v>
      </c>
      <c r="N18" s="18">
        <v>0</v>
      </c>
      <c r="O18" s="10" t="s">
        <v>238</v>
      </c>
      <c r="P18" s="18">
        <v>0</v>
      </c>
      <c r="Q18" s="10" t="s">
        <v>238</v>
      </c>
      <c r="R18" s="18">
        <v>0.43197061991017999</v>
      </c>
      <c r="S18" s="10" t="s">
        <v>159</v>
      </c>
    </row>
    <row r="19" spans="1:19" x14ac:dyDescent="0.2">
      <c r="A19" s="12" t="s">
        <v>185</v>
      </c>
      <c r="B19" s="18">
        <v>0</v>
      </c>
      <c r="C19" s="10" t="s">
        <v>238</v>
      </c>
      <c r="D19" s="18">
        <v>0</v>
      </c>
      <c r="E19" s="10" t="s">
        <v>238</v>
      </c>
      <c r="F19" s="18">
        <v>24.291810934857899</v>
      </c>
      <c r="G19" s="10" t="s">
        <v>159</v>
      </c>
      <c r="H19" s="18">
        <v>0</v>
      </c>
      <c r="I19" s="10" t="s">
        <v>238</v>
      </c>
      <c r="J19" s="18">
        <v>0</v>
      </c>
      <c r="K19" s="10" t="s">
        <v>238</v>
      </c>
      <c r="L19" s="18">
        <v>0</v>
      </c>
      <c r="M19" s="10" t="s">
        <v>238</v>
      </c>
      <c r="N19" s="18">
        <v>0</v>
      </c>
      <c r="O19" s="10" t="s">
        <v>238</v>
      </c>
      <c r="P19" s="18">
        <v>0</v>
      </c>
      <c r="Q19" s="10" t="s">
        <v>238</v>
      </c>
      <c r="R19" s="18">
        <v>0.234067438795415</v>
      </c>
      <c r="S19" s="10" t="s">
        <v>159</v>
      </c>
    </row>
    <row r="20" spans="1:19" x14ac:dyDescent="0.2">
      <c r="A20" s="12" t="s">
        <v>187</v>
      </c>
      <c r="B20" s="18">
        <v>0</v>
      </c>
      <c r="C20" s="10" t="s">
        <v>238</v>
      </c>
      <c r="D20" s="18">
        <v>0</v>
      </c>
      <c r="E20" s="10" t="s">
        <v>238</v>
      </c>
      <c r="F20" s="18">
        <v>4.7313806802991802</v>
      </c>
      <c r="G20" s="10" t="s">
        <v>159</v>
      </c>
      <c r="H20" s="18">
        <v>0</v>
      </c>
      <c r="I20" s="10" t="s">
        <v>238</v>
      </c>
      <c r="J20" s="18">
        <v>0</v>
      </c>
      <c r="K20" s="10" t="s">
        <v>238</v>
      </c>
      <c r="L20" s="18">
        <v>0</v>
      </c>
      <c r="M20" s="10" t="s">
        <v>238</v>
      </c>
      <c r="N20" s="18">
        <v>0</v>
      </c>
      <c r="O20" s="10" t="s">
        <v>238</v>
      </c>
      <c r="P20" s="18">
        <v>0</v>
      </c>
      <c r="Q20" s="10" t="s">
        <v>238</v>
      </c>
      <c r="R20" s="18">
        <v>4.6163317263221398E-2</v>
      </c>
      <c r="S20" s="10" t="s">
        <v>159</v>
      </c>
    </row>
    <row r="21" spans="1:19" x14ac:dyDescent="0.2">
      <c r="A21" s="12" t="s">
        <v>188</v>
      </c>
      <c r="B21" s="18">
        <v>0</v>
      </c>
      <c r="C21" s="10" t="s">
        <v>238</v>
      </c>
      <c r="D21" s="18">
        <v>0</v>
      </c>
      <c r="E21" s="10" t="s">
        <v>238</v>
      </c>
      <c r="F21" s="18">
        <v>0</v>
      </c>
      <c r="G21" s="10" t="s">
        <v>159</v>
      </c>
      <c r="H21" s="18">
        <v>0</v>
      </c>
      <c r="I21" s="10" t="s">
        <v>238</v>
      </c>
      <c r="J21" s="18">
        <v>0</v>
      </c>
      <c r="K21" s="10" t="s">
        <v>238</v>
      </c>
      <c r="L21" s="18">
        <v>0</v>
      </c>
      <c r="M21" s="10" t="s">
        <v>238</v>
      </c>
      <c r="N21" s="18">
        <v>0</v>
      </c>
      <c r="O21" s="10" t="s">
        <v>238</v>
      </c>
      <c r="P21" s="18">
        <v>0</v>
      </c>
      <c r="Q21" s="10" t="s">
        <v>238</v>
      </c>
      <c r="R21" s="18">
        <v>0</v>
      </c>
      <c r="S21" s="10" t="s">
        <v>159</v>
      </c>
    </row>
    <row r="22" spans="1:19" x14ac:dyDescent="0.2">
      <c r="A22" s="12" t="s">
        <v>189</v>
      </c>
      <c r="B22" s="18">
        <v>0</v>
      </c>
      <c r="C22" s="10" t="s">
        <v>238</v>
      </c>
      <c r="D22" s="18">
        <v>0</v>
      </c>
      <c r="E22" s="10" t="s">
        <v>238</v>
      </c>
      <c r="F22" s="18">
        <v>0</v>
      </c>
      <c r="G22" s="10" t="s">
        <v>159</v>
      </c>
      <c r="H22" s="18">
        <v>0</v>
      </c>
      <c r="I22" s="10" t="s">
        <v>238</v>
      </c>
      <c r="J22" s="18">
        <v>0</v>
      </c>
      <c r="K22" s="10" t="s">
        <v>238</v>
      </c>
      <c r="L22" s="18">
        <v>0</v>
      </c>
      <c r="M22" s="10" t="s">
        <v>238</v>
      </c>
      <c r="N22" s="18">
        <v>0</v>
      </c>
      <c r="O22" s="10" t="s">
        <v>238</v>
      </c>
      <c r="P22" s="18">
        <v>0</v>
      </c>
      <c r="Q22" s="10" t="s">
        <v>238</v>
      </c>
      <c r="R22" s="18">
        <v>0</v>
      </c>
      <c r="S22" s="10" t="s">
        <v>159</v>
      </c>
    </row>
    <row r="23" spans="1:19" x14ac:dyDescent="0.2">
      <c r="A23" s="12" t="s">
        <v>190</v>
      </c>
      <c r="B23" s="18">
        <v>0</v>
      </c>
      <c r="C23" s="10" t="s">
        <v>238</v>
      </c>
      <c r="D23" s="18">
        <v>0</v>
      </c>
      <c r="E23" s="10" t="s">
        <v>238</v>
      </c>
      <c r="F23" s="18">
        <v>0</v>
      </c>
      <c r="G23" s="10" t="s">
        <v>159</v>
      </c>
      <c r="H23" s="18">
        <v>0</v>
      </c>
      <c r="I23" s="10" t="s">
        <v>238</v>
      </c>
      <c r="J23" s="18">
        <v>0</v>
      </c>
      <c r="K23" s="10" t="s">
        <v>238</v>
      </c>
      <c r="L23" s="18">
        <v>0</v>
      </c>
      <c r="M23" s="10" t="s">
        <v>238</v>
      </c>
      <c r="N23" s="18">
        <v>0</v>
      </c>
      <c r="O23" s="10" t="s">
        <v>238</v>
      </c>
      <c r="P23" s="18">
        <v>0</v>
      </c>
      <c r="Q23" s="10" t="s">
        <v>238</v>
      </c>
      <c r="R23" s="18">
        <v>0</v>
      </c>
      <c r="S23" s="10" t="s">
        <v>159</v>
      </c>
    </row>
    <row r="24" spans="1:19" x14ac:dyDescent="0.2">
      <c r="A24" s="12" t="s">
        <v>191</v>
      </c>
      <c r="B24" s="18">
        <v>0</v>
      </c>
      <c r="C24" s="10" t="s">
        <v>238</v>
      </c>
      <c r="D24" s="18">
        <v>0</v>
      </c>
      <c r="E24" s="10" t="s">
        <v>238</v>
      </c>
      <c r="F24" s="18">
        <v>0</v>
      </c>
      <c r="G24" s="10" t="s">
        <v>159</v>
      </c>
      <c r="H24" s="18">
        <v>0</v>
      </c>
      <c r="I24" s="10" t="s">
        <v>238</v>
      </c>
      <c r="J24" s="18">
        <v>0</v>
      </c>
      <c r="K24" s="10" t="s">
        <v>238</v>
      </c>
      <c r="L24" s="18">
        <v>0</v>
      </c>
      <c r="M24" s="10" t="s">
        <v>238</v>
      </c>
      <c r="N24" s="18">
        <v>0</v>
      </c>
      <c r="O24" s="10" t="s">
        <v>238</v>
      </c>
      <c r="P24" s="18">
        <v>0</v>
      </c>
      <c r="Q24" s="10" t="s">
        <v>238</v>
      </c>
      <c r="R24" s="18">
        <v>0</v>
      </c>
      <c r="S24" s="10" t="s">
        <v>159</v>
      </c>
    </row>
    <row r="25" spans="1:19" x14ac:dyDescent="0.2">
      <c r="A25" s="12" t="s">
        <v>192</v>
      </c>
      <c r="B25" s="18">
        <v>0</v>
      </c>
      <c r="C25" s="10" t="s">
        <v>238</v>
      </c>
      <c r="D25" s="18">
        <v>0</v>
      </c>
      <c r="E25" s="10" t="s">
        <v>238</v>
      </c>
      <c r="F25" s="18">
        <v>0</v>
      </c>
      <c r="G25" s="10" t="s">
        <v>159</v>
      </c>
      <c r="H25" s="18">
        <v>0</v>
      </c>
      <c r="I25" s="10" t="s">
        <v>238</v>
      </c>
      <c r="J25" s="18">
        <v>0</v>
      </c>
      <c r="K25" s="10" t="s">
        <v>238</v>
      </c>
      <c r="L25" s="18">
        <v>0</v>
      </c>
      <c r="M25" s="10" t="s">
        <v>238</v>
      </c>
      <c r="N25" s="18">
        <v>0</v>
      </c>
      <c r="O25" s="10" t="s">
        <v>238</v>
      </c>
      <c r="P25" s="18">
        <v>0</v>
      </c>
      <c r="Q25" s="10" t="s">
        <v>238</v>
      </c>
      <c r="R25" s="18">
        <v>0</v>
      </c>
      <c r="S25" s="10" t="s">
        <v>159</v>
      </c>
    </row>
    <row r="26" spans="1:19" x14ac:dyDescent="0.2">
      <c r="A26" s="12" t="s">
        <v>193</v>
      </c>
      <c r="B26" s="18">
        <v>0</v>
      </c>
      <c r="C26" s="10" t="s">
        <v>238</v>
      </c>
      <c r="D26" s="18">
        <v>0</v>
      </c>
      <c r="E26" s="10" t="s">
        <v>238</v>
      </c>
      <c r="F26" s="18">
        <v>0</v>
      </c>
      <c r="G26" s="10" t="s">
        <v>159</v>
      </c>
      <c r="H26" s="18">
        <v>0</v>
      </c>
      <c r="I26" s="10" t="s">
        <v>238</v>
      </c>
      <c r="J26" s="18">
        <v>0</v>
      </c>
      <c r="K26" s="10" t="s">
        <v>238</v>
      </c>
      <c r="L26" s="18">
        <v>0</v>
      </c>
      <c r="M26" s="10" t="s">
        <v>238</v>
      </c>
      <c r="N26" s="18">
        <v>0</v>
      </c>
      <c r="O26" s="10" t="s">
        <v>238</v>
      </c>
      <c r="P26" s="18">
        <v>0</v>
      </c>
      <c r="Q26" s="10" t="s">
        <v>238</v>
      </c>
      <c r="R26" s="18">
        <v>0</v>
      </c>
      <c r="S26" s="10" t="s">
        <v>159</v>
      </c>
    </row>
    <row r="27" spans="1:19" x14ac:dyDescent="0.2">
      <c r="A27" s="12" t="s">
        <v>195</v>
      </c>
      <c r="B27" s="18">
        <v>0</v>
      </c>
      <c r="C27" s="10" t="s">
        <v>238</v>
      </c>
      <c r="D27" s="18">
        <v>0</v>
      </c>
      <c r="E27" s="10" t="s">
        <v>238</v>
      </c>
      <c r="F27" s="18">
        <v>4.3795900156296599E-2</v>
      </c>
      <c r="G27" s="10" t="s">
        <v>159</v>
      </c>
      <c r="H27" s="18">
        <v>0</v>
      </c>
      <c r="I27" s="10" t="s">
        <v>238</v>
      </c>
      <c r="J27" s="18">
        <v>0</v>
      </c>
      <c r="K27" s="10" t="s">
        <v>238</v>
      </c>
      <c r="L27" s="18">
        <v>0</v>
      </c>
      <c r="M27" s="10" t="s">
        <v>238</v>
      </c>
      <c r="N27" s="18">
        <v>0</v>
      </c>
      <c r="O27" s="10" t="s">
        <v>238</v>
      </c>
      <c r="P27" s="18">
        <v>0</v>
      </c>
      <c r="Q27" s="10" t="s">
        <v>238</v>
      </c>
      <c r="R27" s="18">
        <v>4.3002545213144801E-4</v>
      </c>
      <c r="S27" s="10" t="s">
        <v>159</v>
      </c>
    </row>
    <row r="28" spans="1:19" x14ac:dyDescent="0.2">
      <c r="A28" s="12" t="s">
        <v>196</v>
      </c>
      <c r="B28" s="18">
        <v>0</v>
      </c>
      <c r="C28" s="10" t="s">
        <v>238</v>
      </c>
      <c r="D28" s="18">
        <v>0</v>
      </c>
      <c r="E28" s="10" t="s">
        <v>238</v>
      </c>
      <c r="F28" s="18">
        <v>2.4805670799133799E-2</v>
      </c>
      <c r="G28" s="10" t="s">
        <v>159</v>
      </c>
      <c r="H28" s="18">
        <v>0</v>
      </c>
      <c r="I28" s="10" t="s">
        <v>238</v>
      </c>
      <c r="J28" s="18">
        <v>0</v>
      </c>
      <c r="K28" s="10" t="s">
        <v>238</v>
      </c>
      <c r="L28" s="18">
        <v>0</v>
      </c>
      <c r="M28" s="10" t="s">
        <v>238</v>
      </c>
      <c r="N28" s="18">
        <v>0</v>
      </c>
      <c r="O28" s="10" t="s">
        <v>238</v>
      </c>
      <c r="P28" s="18">
        <v>0</v>
      </c>
      <c r="Q28" s="10" t="s">
        <v>238</v>
      </c>
      <c r="R28" s="18">
        <v>2.4125982763848299E-4</v>
      </c>
      <c r="S28" s="10" t="s">
        <v>159</v>
      </c>
    </row>
    <row r="29" spans="1:19" x14ac:dyDescent="0.2">
      <c r="A29" s="12" t="s">
        <v>198</v>
      </c>
      <c r="B29" s="18">
        <v>0</v>
      </c>
      <c r="C29" s="10" t="s">
        <v>238</v>
      </c>
      <c r="D29" s="18">
        <v>0</v>
      </c>
      <c r="E29" s="10" t="s">
        <v>238</v>
      </c>
      <c r="F29" s="18">
        <v>5.3961590140138302E-3</v>
      </c>
      <c r="G29" s="10" t="s">
        <v>159</v>
      </c>
      <c r="H29" s="18">
        <v>0</v>
      </c>
      <c r="I29" s="10" t="s">
        <v>238</v>
      </c>
      <c r="J29" s="18">
        <v>0</v>
      </c>
      <c r="K29" s="10" t="s">
        <v>238</v>
      </c>
      <c r="L29" s="18">
        <v>0</v>
      </c>
      <c r="M29" s="10" t="s">
        <v>238</v>
      </c>
      <c r="N29" s="18">
        <v>0</v>
      </c>
      <c r="O29" s="10" t="s">
        <v>238</v>
      </c>
      <c r="P29" s="18">
        <v>0</v>
      </c>
      <c r="Q29" s="10" t="s">
        <v>238</v>
      </c>
      <c r="R29" s="18">
        <v>5.19394097698965E-5</v>
      </c>
      <c r="S29" s="10" t="s">
        <v>159</v>
      </c>
    </row>
    <row r="30" spans="1:19" x14ac:dyDescent="0.2">
      <c r="A30" s="12" t="s">
        <v>199</v>
      </c>
      <c r="B30" s="18">
        <v>0</v>
      </c>
      <c r="C30" s="10" t="s">
        <v>238</v>
      </c>
      <c r="D30" s="18">
        <v>0</v>
      </c>
      <c r="E30" s="10" t="s">
        <v>238</v>
      </c>
      <c r="F30" s="18">
        <v>4.4038633402603597</v>
      </c>
      <c r="G30" s="10" t="s">
        <v>225</v>
      </c>
      <c r="H30" s="18">
        <v>0</v>
      </c>
      <c r="I30" s="10" t="s">
        <v>238</v>
      </c>
      <c r="J30" s="18">
        <v>0</v>
      </c>
      <c r="K30" s="10" t="s">
        <v>238</v>
      </c>
      <c r="L30" s="18">
        <v>0</v>
      </c>
      <c r="M30" s="10" t="s">
        <v>238</v>
      </c>
      <c r="N30" s="18">
        <v>0</v>
      </c>
      <c r="O30" s="10" t="s">
        <v>238</v>
      </c>
      <c r="P30" s="18">
        <v>0</v>
      </c>
      <c r="Q30" s="10" t="s">
        <v>238</v>
      </c>
      <c r="R30" s="18">
        <v>4.1781438994131802E-2</v>
      </c>
      <c r="S30" s="10" t="s">
        <v>159</v>
      </c>
    </row>
    <row r="31" spans="1:19" x14ac:dyDescent="0.2">
      <c r="A31" s="12" t="s">
        <v>200</v>
      </c>
      <c r="B31" s="18">
        <v>0</v>
      </c>
      <c r="C31" s="10" t="s">
        <v>238</v>
      </c>
      <c r="D31" s="18">
        <v>0</v>
      </c>
      <c r="E31" s="10" t="s">
        <v>238</v>
      </c>
      <c r="F31" s="18">
        <v>20.3378006734549</v>
      </c>
      <c r="G31" s="10" t="s">
        <v>159</v>
      </c>
      <c r="H31" s="18">
        <v>0</v>
      </c>
      <c r="I31" s="10" t="s">
        <v>238</v>
      </c>
      <c r="J31" s="18">
        <v>0</v>
      </c>
      <c r="K31" s="10" t="s">
        <v>238</v>
      </c>
      <c r="L31" s="18">
        <v>0</v>
      </c>
      <c r="M31" s="10" t="s">
        <v>238</v>
      </c>
      <c r="N31" s="18">
        <v>0</v>
      </c>
      <c r="O31" s="10" t="s">
        <v>238</v>
      </c>
      <c r="P31" s="18">
        <v>0</v>
      </c>
      <c r="Q31" s="10" t="s">
        <v>238</v>
      </c>
      <c r="R31" s="18">
        <v>0.19065008711803499</v>
      </c>
      <c r="S31" s="10" t="s">
        <v>159</v>
      </c>
    </row>
    <row r="32" spans="1:19" x14ac:dyDescent="0.2">
      <c r="A32" s="15" t="s">
        <v>201</v>
      </c>
      <c r="B32" s="19">
        <v>0</v>
      </c>
      <c r="C32" s="14" t="s">
        <v>238</v>
      </c>
      <c r="D32" s="19">
        <v>0</v>
      </c>
      <c r="E32" s="14" t="s">
        <v>238</v>
      </c>
      <c r="F32" s="19">
        <v>59.5197021607786</v>
      </c>
      <c r="G32" s="14" t="s">
        <v>159</v>
      </c>
      <c r="H32" s="19">
        <v>0</v>
      </c>
      <c r="I32" s="14" t="s">
        <v>238</v>
      </c>
      <c r="J32" s="19">
        <v>0</v>
      </c>
      <c r="K32" s="14" t="s">
        <v>238</v>
      </c>
      <c r="L32" s="19">
        <v>0</v>
      </c>
      <c r="M32" s="14" t="s">
        <v>238</v>
      </c>
      <c r="N32" s="19">
        <v>0</v>
      </c>
      <c r="O32" s="14" t="s">
        <v>238</v>
      </c>
      <c r="P32" s="19">
        <v>0</v>
      </c>
      <c r="Q32" s="14" t="s">
        <v>238</v>
      </c>
      <c r="R32" s="19">
        <v>0.55554953645040595</v>
      </c>
      <c r="S32" s="14" t="s">
        <v>159</v>
      </c>
    </row>
    <row r="34" spans="1:2" x14ac:dyDescent="0.2">
      <c r="A34" s="16" t="s">
        <v>202</v>
      </c>
      <c r="B34" s="16" t="s">
        <v>215</v>
      </c>
    </row>
    <row r="36" spans="1:2" x14ac:dyDescent="0.2">
      <c r="B36" s="16" t="s">
        <v>288</v>
      </c>
    </row>
    <row r="37" spans="1:2" x14ac:dyDescent="0.2">
      <c r="B37" s="16" t="s">
        <v>282</v>
      </c>
    </row>
    <row r="38" spans="1:2" x14ac:dyDescent="0.2">
      <c r="B38" s="16" t="s">
        <v>283</v>
      </c>
    </row>
    <row r="40" spans="1:2" x14ac:dyDescent="0.2">
      <c r="B40" s="16" t="s">
        <v>241</v>
      </c>
    </row>
    <row r="43" spans="1:2" x14ac:dyDescent="0.2">
      <c r="A43" s="17" t="str">
        <f>HYPERLINK("#'INTERACTIVE_GAMING 6'!A2", "&lt;&lt;&lt; Previous table")</f>
        <v>&lt;&lt;&lt; Previous table</v>
      </c>
    </row>
    <row r="44" spans="1:2" x14ac:dyDescent="0.2">
      <c r="A44" s="17" t="str">
        <f>HYPERLINK("#'INTERACTIVE_GAMING 8'!A2", "&gt;&gt;&gt; Next table")</f>
        <v>&gt;&gt;&gt; Next table</v>
      </c>
    </row>
  </sheetData>
  <mergeCells count="12">
    <mergeCell ref="A2:S2"/>
    <mergeCell ref="A3:S3"/>
    <mergeCell ref="A6:S6"/>
    <mergeCell ref="B5:C5"/>
    <mergeCell ref="D5:E5"/>
    <mergeCell ref="F5:G5"/>
    <mergeCell ref="H5:I5"/>
    <mergeCell ref="J5:K5"/>
    <mergeCell ref="L5:M5"/>
    <mergeCell ref="N5:O5"/>
    <mergeCell ref="P5:Q5"/>
    <mergeCell ref="R5:S5"/>
  </mergeCells>
  <pageMargins left="0.7" right="0.7" top="0.75" bottom="0.75" header="0.3" footer="0.3"/>
  <pageSetup paperSize="9"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S46"/>
  <sheetViews>
    <sheetView workbookViewId="0"/>
  </sheetViews>
  <sheetFormatPr defaultColWidth="11.42578125" defaultRowHeight="12.75" x14ac:dyDescent="0.2"/>
  <cols>
    <col min="1" max="2" width="12.7109375" customWidth="1"/>
    <col min="3" max="3" width="4.42578125" customWidth="1"/>
    <col min="4" max="4" width="12.7109375" customWidth="1"/>
    <col min="5" max="5" width="4.42578125" customWidth="1"/>
    <col min="6" max="6" width="12.7109375" customWidth="1"/>
    <col min="7" max="7" width="4.42578125" customWidth="1"/>
    <col min="8" max="8" width="12.7109375" customWidth="1"/>
    <col min="9" max="9" width="4.42578125" customWidth="1"/>
    <col min="10" max="10" width="12.7109375" customWidth="1"/>
    <col min="11" max="11" width="4.42578125" customWidth="1"/>
    <col min="12" max="12" width="12.7109375" customWidth="1"/>
    <col min="13" max="13" width="4.42578125" customWidth="1"/>
    <col min="14" max="14" width="12.7109375" customWidth="1"/>
    <col min="15" max="15" width="4.42578125" customWidth="1"/>
    <col min="16" max="16" width="12.7109375" customWidth="1"/>
    <col min="17" max="17" width="4.42578125" customWidth="1"/>
    <col min="18" max="18" width="12.7109375" customWidth="1"/>
    <col min="19" max="19" width="4.42578125" customWidth="1"/>
  </cols>
  <sheetData>
    <row r="1" spans="1:19" x14ac:dyDescent="0.2">
      <c r="A1" s="8" t="str">
        <f>HYPERLINK("#'INDEX'!B7", "Link to index")</f>
        <v>Link to index</v>
      </c>
    </row>
    <row r="2" spans="1:19" ht="15.75" customHeight="1" x14ac:dyDescent="0.2">
      <c r="A2" s="25" t="s">
        <v>210</v>
      </c>
      <c r="B2" s="24"/>
      <c r="C2" s="24"/>
      <c r="D2" s="24"/>
      <c r="E2" s="24"/>
      <c r="F2" s="24"/>
      <c r="G2" s="24"/>
      <c r="H2" s="24"/>
      <c r="I2" s="24"/>
      <c r="J2" s="24"/>
      <c r="K2" s="24"/>
      <c r="L2" s="24"/>
      <c r="M2" s="24"/>
      <c r="N2" s="24"/>
      <c r="O2" s="24"/>
      <c r="P2" s="24"/>
      <c r="Q2" s="24"/>
      <c r="R2" s="24"/>
      <c r="S2" s="24"/>
    </row>
    <row r="3" spans="1:19" ht="15.75" customHeight="1" x14ac:dyDescent="0.2">
      <c r="A3" s="25" t="s">
        <v>25</v>
      </c>
      <c r="B3" s="24"/>
      <c r="C3" s="24"/>
      <c r="D3" s="24"/>
      <c r="E3" s="24"/>
      <c r="F3" s="24"/>
      <c r="G3" s="24"/>
      <c r="H3" s="24"/>
      <c r="I3" s="24"/>
      <c r="J3" s="24"/>
      <c r="K3" s="24"/>
      <c r="L3" s="24"/>
      <c r="M3" s="24"/>
      <c r="N3" s="24"/>
      <c r="O3" s="24"/>
      <c r="P3" s="24"/>
      <c r="Q3" s="24"/>
      <c r="R3" s="24"/>
      <c r="S3" s="24"/>
    </row>
    <row r="4" spans="1:19" ht="15.75" customHeight="1" x14ac:dyDescent="0.2"/>
    <row r="5" spans="1:19" ht="55.5" customHeight="1" x14ac:dyDescent="0.2">
      <c r="A5" s="11" t="s">
        <v>159</v>
      </c>
      <c r="B5" s="27" t="s">
        <v>160</v>
      </c>
      <c r="C5" s="27" t="s">
        <v>159</v>
      </c>
      <c r="D5" s="27" t="s">
        <v>161</v>
      </c>
      <c r="E5" s="27" t="s">
        <v>159</v>
      </c>
      <c r="F5" s="27" t="s">
        <v>162</v>
      </c>
      <c r="G5" s="27" t="s">
        <v>159</v>
      </c>
      <c r="H5" s="27" t="s">
        <v>163</v>
      </c>
      <c r="I5" s="27" t="s">
        <v>159</v>
      </c>
      <c r="J5" s="27" t="s">
        <v>164</v>
      </c>
      <c r="K5" s="27" t="s">
        <v>159</v>
      </c>
      <c r="L5" s="27" t="s">
        <v>165</v>
      </c>
      <c r="M5" s="27" t="s">
        <v>159</v>
      </c>
      <c r="N5" s="27" t="s">
        <v>166</v>
      </c>
      <c r="O5" s="27" t="s">
        <v>159</v>
      </c>
      <c r="P5" s="27" t="s">
        <v>167</v>
      </c>
      <c r="Q5" s="27" t="s">
        <v>159</v>
      </c>
      <c r="R5" s="27" t="s">
        <v>168</v>
      </c>
      <c r="S5" s="27" t="s">
        <v>159</v>
      </c>
    </row>
    <row r="6" spans="1:19" x14ac:dyDescent="0.2">
      <c r="A6" s="26" t="s">
        <v>169</v>
      </c>
      <c r="B6" s="26"/>
      <c r="C6" s="26"/>
      <c r="D6" s="26"/>
      <c r="E6" s="26"/>
      <c r="F6" s="26"/>
      <c r="G6" s="26"/>
      <c r="H6" s="26"/>
      <c r="I6" s="26"/>
      <c r="J6" s="26"/>
      <c r="K6" s="26"/>
      <c r="L6" s="26"/>
      <c r="M6" s="26"/>
      <c r="N6" s="26"/>
      <c r="O6" s="26"/>
      <c r="P6" s="26"/>
      <c r="Q6" s="26"/>
      <c r="R6" s="26"/>
      <c r="S6" s="26"/>
    </row>
    <row r="7" spans="1:19" x14ac:dyDescent="0.2">
      <c r="A7" s="12" t="s">
        <v>170</v>
      </c>
      <c r="B7" s="9">
        <v>251.45018892471299</v>
      </c>
      <c r="C7" s="10" t="s">
        <v>159</v>
      </c>
      <c r="D7" s="9">
        <v>2933.0559757942501</v>
      </c>
      <c r="E7" s="10" t="s">
        <v>159</v>
      </c>
      <c r="F7" s="9">
        <v>926.85813161876001</v>
      </c>
      <c r="G7" s="10" t="s">
        <v>159</v>
      </c>
      <c r="H7" s="9">
        <v>4408.0222768532503</v>
      </c>
      <c r="I7" s="10" t="s">
        <v>159</v>
      </c>
      <c r="J7" s="9">
        <v>611.91546898638398</v>
      </c>
      <c r="K7" s="10" t="s">
        <v>159</v>
      </c>
      <c r="L7" s="9">
        <v>1585.4607413010599</v>
      </c>
      <c r="M7" s="10" t="s">
        <v>159</v>
      </c>
      <c r="N7" s="9">
        <v>7095.9476550680802</v>
      </c>
      <c r="O7" s="10" t="s">
        <v>159</v>
      </c>
      <c r="P7" s="9">
        <v>3636.1859304084701</v>
      </c>
      <c r="Q7" s="10" t="s">
        <v>159</v>
      </c>
      <c r="R7" s="9">
        <v>21448.896368955</v>
      </c>
      <c r="S7" s="10" t="s">
        <v>159</v>
      </c>
    </row>
    <row r="8" spans="1:19" x14ac:dyDescent="0.2">
      <c r="A8" s="12" t="s">
        <v>171</v>
      </c>
      <c r="B8" s="9">
        <v>150.80335820895499</v>
      </c>
      <c r="C8" s="10" t="s">
        <v>159</v>
      </c>
      <c r="D8" s="9">
        <v>3743.4219776119398</v>
      </c>
      <c r="E8" s="10" t="s">
        <v>159</v>
      </c>
      <c r="F8" s="9">
        <v>718.13544776119397</v>
      </c>
      <c r="G8" s="10" t="s">
        <v>159</v>
      </c>
      <c r="H8" s="9">
        <v>5050.7462686567196</v>
      </c>
      <c r="I8" s="10" t="s">
        <v>159</v>
      </c>
      <c r="J8" s="9">
        <v>465.79104477611901</v>
      </c>
      <c r="K8" s="10" t="s">
        <v>159</v>
      </c>
      <c r="L8" s="9">
        <v>1660.2258955223899</v>
      </c>
      <c r="M8" s="10" t="s">
        <v>159</v>
      </c>
      <c r="N8" s="9">
        <v>11458.943731343301</v>
      </c>
      <c r="O8" s="10" t="s">
        <v>159</v>
      </c>
      <c r="P8" s="9">
        <v>3134.4440298507502</v>
      </c>
      <c r="Q8" s="10" t="s">
        <v>159</v>
      </c>
      <c r="R8" s="9">
        <v>26382.511753731302</v>
      </c>
      <c r="S8" s="10" t="s">
        <v>159</v>
      </c>
    </row>
    <row r="9" spans="1:19" x14ac:dyDescent="0.2">
      <c r="A9" s="12" t="s">
        <v>172</v>
      </c>
      <c r="B9" s="9">
        <v>146.397985074627</v>
      </c>
      <c r="C9" s="10" t="s">
        <v>159</v>
      </c>
      <c r="D9" s="9">
        <v>4621.1506056452299</v>
      </c>
      <c r="E9" s="10" t="s">
        <v>159</v>
      </c>
      <c r="F9" s="9">
        <v>797.118246268657</v>
      </c>
      <c r="G9" s="10" t="s">
        <v>159</v>
      </c>
      <c r="H9" s="9">
        <v>7853.2089552238804</v>
      </c>
      <c r="I9" s="10" t="s">
        <v>159</v>
      </c>
      <c r="J9" s="9">
        <v>495.24671641791002</v>
      </c>
      <c r="K9" s="10" t="s">
        <v>159</v>
      </c>
      <c r="L9" s="9">
        <v>1665.6659701492499</v>
      </c>
      <c r="M9" s="10" t="s">
        <v>159</v>
      </c>
      <c r="N9" s="9">
        <v>22883.028544776102</v>
      </c>
      <c r="O9" s="10" t="s">
        <v>159</v>
      </c>
      <c r="P9" s="9">
        <v>2996.6095149253701</v>
      </c>
      <c r="Q9" s="10" t="s">
        <v>159</v>
      </c>
      <c r="R9" s="9">
        <v>41458.426538480999</v>
      </c>
      <c r="S9" s="10" t="s">
        <v>159</v>
      </c>
    </row>
    <row r="10" spans="1:19" x14ac:dyDescent="0.2">
      <c r="A10" s="12" t="s">
        <v>173</v>
      </c>
      <c r="B10" s="9">
        <v>172.241482300885</v>
      </c>
      <c r="C10" s="10" t="s">
        <v>159</v>
      </c>
      <c r="D10" s="9">
        <v>4909.4889689265101</v>
      </c>
      <c r="E10" s="10" t="s">
        <v>159</v>
      </c>
      <c r="F10" s="9">
        <v>921.86895280236001</v>
      </c>
      <c r="G10" s="10" t="s">
        <v>159</v>
      </c>
      <c r="H10" s="9">
        <v>8906.0840707964599</v>
      </c>
      <c r="I10" s="10" t="s">
        <v>159</v>
      </c>
      <c r="J10" s="9">
        <v>514.47842920354003</v>
      </c>
      <c r="K10" s="10" t="s">
        <v>159</v>
      </c>
      <c r="L10" s="9">
        <v>1717.5120575221199</v>
      </c>
      <c r="M10" s="10" t="s">
        <v>159</v>
      </c>
      <c r="N10" s="9">
        <v>15767.5676253687</v>
      </c>
      <c r="O10" s="10" t="s">
        <v>159</v>
      </c>
      <c r="P10" s="9">
        <v>2358.2509955752198</v>
      </c>
      <c r="Q10" s="10" t="s">
        <v>159</v>
      </c>
      <c r="R10" s="9">
        <v>35267.492582495797</v>
      </c>
      <c r="S10" s="10" t="s">
        <v>159</v>
      </c>
    </row>
    <row r="11" spans="1:19" x14ac:dyDescent="0.2">
      <c r="A11" s="12" t="s">
        <v>174</v>
      </c>
      <c r="B11" s="9">
        <v>152.20821325648399</v>
      </c>
      <c r="C11" s="10" t="s">
        <v>159</v>
      </c>
      <c r="D11" s="9">
        <v>4863.2921530007998</v>
      </c>
      <c r="E11" s="10" t="s">
        <v>159</v>
      </c>
      <c r="F11" s="9">
        <v>1021.99603746398</v>
      </c>
      <c r="G11" s="10" t="s">
        <v>159</v>
      </c>
      <c r="H11" s="9">
        <v>9877.4495677233408</v>
      </c>
      <c r="I11" s="10" t="s">
        <v>159</v>
      </c>
      <c r="J11" s="9">
        <v>517.15068443804</v>
      </c>
      <c r="K11" s="10" t="s">
        <v>159</v>
      </c>
      <c r="L11" s="9">
        <v>1549.2098671829999</v>
      </c>
      <c r="M11" s="10" t="s">
        <v>159</v>
      </c>
      <c r="N11" s="9">
        <v>18034.1471902017</v>
      </c>
      <c r="O11" s="10" t="s">
        <v>159</v>
      </c>
      <c r="P11" s="9">
        <v>2326.4576729106602</v>
      </c>
      <c r="Q11" s="10" t="s">
        <v>159</v>
      </c>
      <c r="R11" s="9">
        <v>38341.911386177999</v>
      </c>
      <c r="S11" s="10" t="s">
        <v>159</v>
      </c>
    </row>
    <row r="12" spans="1:19" x14ac:dyDescent="0.2">
      <c r="A12" s="12" t="s">
        <v>175</v>
      </c>
      <c r="B12" s="9">
        <v>148.45869565217399</v>
      </c>
      <c r="C12" s="10" t="s">
        <v>159</v>
      </c>
      <c r="D12" s="9">
        <v>4987.3990893682803</v>
      </c>
      <c r="E12" s="10" t="s">
        <v>159</v>
      </c>
      <c r="F12" s="9">
        <v>1108.7050951087001</v>
      </c>
      <c r="G12" s="10" t="s">
        <v>159</v>
      </c>
      <c r="H12" s="9">
        <v>9318.5801630434798</v>
      </c>
      <c r="I12" s="10" t="s">
        <v>159</v>
      </c>
      <c r="J12" s="9">
        <v>541.80910326086996</v>
      </c>
      <c r="K12" s="10" t="s">
        <v>159</v>
      </c>
      <c r="L12" s="9">
        <v>1551.90200407609</v>
      </c>
      <c r="M12" s="10" t="s">
        <v>159</v>
      </c>
      <c r="N12" s="9">
        <v>16416.6162703804</v>
      </c>
      <c r="O12" s="10" t="s">
        <v>159</v>
      </c>
      <c r="P12" s="9">
        <v>2136.7151494565201</v>
      </c>
      <c r="Q12" s="10" t="s">
        <v>159</v>
      </c>
      <c r="R12" s="9">
        <v>36210.185570346497</v>
      </c>
      <c r="S12" s="10" t="s">
        <v>159</v>
      </c>
    </row>
    <row r="13" spans="1:19" x14ac:dyDescent="0.2">
      <c r="A13" s="12" t="s">
        <v>176</v>
      </c>
      <c r="B13" s="9">
        <v>140.05472258916799</v>
      </c>
      <c r="C13" s="10" t="s">
        <v>159</v>
      </c>
      <c r="D13" s="9">
        <v>4894.8761558784699</v>
      </c>
      <c r="E13" s="10" t="s">
        <v>159</v>
      </c>
      <c r="F13" s="9">
        <v>1121.70901585205</v>
      </c>
      <c r="G13" s="10" t="s">
        <v>159</v>
      </c>
      <c r="H13" s="9">
        <v>8755.0957397622205</v>
      </c>
      <c r="I13" s="10" t="s">
        <v>159</v>
      </c>
      <c r="J13" s="9">
        <v>585.37661822985501</v>
      </c>
      <c r="K13" s="10" t="s">
        <v>159</v>
      </c>
      <c r="L13" s="9">
        <v>1413.83698811096</v>
      </c>
      <c r="M13" s="10" t="s">
        <v>159</v>
      </c>
      <c r="N13" s="9">
        <v>13013.4742404227</v>
      </c>
      <c r="O13" s="10" t="s">
        <v>159</v>
      </c>
      <c r="P13" s="9">
        <v>2155.7555812417399</v>
      </c>
      <c r="Q13" s="10" t="s">
        <v>159</v>
      </c>
      <c r="R13" s="9">
        <v>32080.179062087202</v>
      </c>
      <c r="S13" s="10" t="s">
        <v>159</v>
      </c>
    </row>
    <row r="14" spans="1:19" x14ac:dyDescent="0.2">
      <c r="A14" s="12" t="s">
        <v>177</v>
      </c>
      <c r="B14" s="9">
        <v>137.615096153846</v>
      </c>
      <c r="C14" s="10" t="s">
        <v>159</v>
      </c>
      <c r="D14" s="9">
        <v>0</v>
      </c>
      <c r="E14" s="10" t="s">
        <v>178</v>
      </c>
      <c r="F14" s="9">
        <v>1149.73147435897</v>
      </c>
      <c r="G14" s="10" t="s">
        <v>159</v>
      </c>
      <c r="H14" s="9">
        <v>8549.8091666666696</v>
      </c>
      <c r="I14" s="10" t="s">
        <v>179</v>
      </c>
      <c r="J14" s="9">
        <v>597.61705128205097</v>
      </c>
      <c r="K14" s="10" t="s">
        <v>159</v>
      </c>
      <c r="L14" s="9">
        <v>1395.64842948718</v>
      </c>
      <c r="M14" s="10" t="s">
        <v>159</v>
      </c>
      <c r="N14" s="9">
        <v>12370.2162179487</v>
      </c>
      <c r="O14" s="10" t="s">
        <v>159</v>
      </c>
      <c r="P14" s="9">
        <v>1814.4349999999999</v>
      </c>
      <c r="Q14" s="10" t="s">
        <v>159</v>
      </c>
      <c r="R14" s="9">
        <v>26015.0724358974</v>
      </c>
      <c r="S14" s="10" t="s">
        <v>180</v>
      </c>
    </row>
    <row r="15" spans="1:19" x14ac:dyDescent="0.2">
      <c r="A15" s="12" t="s">
        <v>181</v>
      </c>
      <c r="B15" s="9">
        <v>132.53970588235299</v>
      </c>
      <c r="C15" s="10" t="s">
        <v>159</v>
      </c>
      <c r="D15" s="9">
        <v>0</v>
      </c>
      <c r="E15" s="10" t="s">
        <v>178</v>
      </c>
      <c r="F15" s="9">
        <v>1190</v>
      </c>
      <c r="G15" s="10" t="s">
        <v>159</v>
      </c>
      <c r="H15" s="9">
        <v>8707.4705882352901</v>
      </c>
      <c r="I15" s="10" t="s">
        <v>159</v>
      </c>
      <c r="J15" s="9">
        <v>700.91176470588198</v>
      </c>
      <c r="K15" s="10" t="s">
        <v>159</v>
      </c>
      <c r="L15" s="9">
        <v>1430.04117647059</v>
      </c>
      <c r="M15" s="10" t="s">
        <v>159</v>
      </c>
      <c r="N15" s="9">
        <v>11260.095588235299</v>
      </c>
      <c r="O15" s="10" t="s">
        <v>159</v>
      </c>
      <c r="P15" s="9">
        <v>1998.4</v>
      </c>
      <c r="Q15" s="10" t="s">
        <v>159</v>
      </c>
      <c r="R15" s="9">
        <v>25419.4588235294</v>
      </c>
      <c r="S15" s="10" t="s">
        <v>180</v>
      </c>
    </row>
    <row r="16" spans="1:19" x14ac:dyDescent="0.2">
      <c r="A16" s="12" t="s">
        <v>182</v>
      </c>
      <c r="B16" s="9">
        <v>123.62781173594099</v>
      </c>
      <c r="C16" s="10" t="s">
        <v>159</v>
      </c>
      <c r="D16" s="9">
        <v>0</v>
      </c>
      <c r="E16" s="10" t="s">
        <v>178</v>
      </c>
      <c r="F16" s="9">
        <v>1335.7365525672401</v>
      </c>
      <c r="G16" s="10" t="s">
        <v>159</v>
      </c>
      <c r="H16" s="9">
        <v>8224.5906173594103</v>
      </c>
      <c r="I16" s="10" t="s">
        <v>159</v>
      </c>
      <c r="J16" s="9">
        <v>634.61491442542797</v>
      </c>
      <c r="K16" s="10" t="s">
        <v>159</v>
      </c>
      <c r="L16" s="9">
        <v>1462.9784229828799</v>
      </c>
      <c r="M16" s="10" t="s">
        <v>159</v>
      </c>
      <c r="N16" s="9">
        <v>11304.3762224939</v>
      </c>
      <c r="O16" s="10" t="s">
        <v>159</v>
      </c>
      <c r="P16" s="9">
        <v>2119.6741442542798</v>
      </c>
      <c r="Q16" s="10" t="s">
        <v>159</v>
      </c>
      <c r="R16" s="9">
        <v>25205.598685819099</v>
      </c>
      <c r="S16" s="10" t="s">
        <v>180</v>
      </c>
    </row>
    <row r="17" spans="1:19" x14ac:dyDescent="0.2">
      <c r="A17" s="12" t="s">
        <v>183</v>
      </c>
      <c r="B17" s="9">
        <v>123.56015995260699</v>
      </c>
      <c r="C17" s="10" t="s">
        <v>159</v>
      </c>
      <c r="D17" s="9">
        <v>0</v>
      </c>
      <c r="E17" s="10" t="s">
        <v>178</v>
      </c>
      <c r="F17" s="9">
        <v>1355.32108264218</v>
      </c>
      <c r="G17" s="10" t="s">
        <v>159</v>
      </c>
      <c r="H17" s="9">
        <v>7674.1825533175397</v>
      </c>
      <c r="I17" s="10" t="s">
        <v>159</v>
      </c>
      <c r="J17" s="9">
        <v>667.30533175355401</v>
      </c>
      <c r="K17" s="10" t="s">
        <v>159</v>
      </c>
      <c r="L17" s="9">
        <v>1352.1927008293801</v>
      </c>
      <c r="M17" s="10" t="s">
        <v>159</v>
      </c>
      <c r="N17" s="9">
        <v>11102.0348341232</v>
      </c>
      <c r="O17" s="10" t="s">
        <v>159</v>
      </c>
      <c r="P17" s="9">
        <v>2290.5831457345998</v>
      </c>
      <c r="Q17" s="10" t="s">
        <v>159</v>
      </c>
      <c r="R17" s="9">
        <v>24565.179808353099</v>
      </c>
      <c r="S17" s="10" t="s">
        <v>180</v>
      </c>
    </row>
    <row r="18" spans="1:19" x14ac:dyDescent="0.2">
      <c r="A18" s="12" t="s">
        <v>184</v>
      </c>
      <c r="B18" s="9">
        <v>111.616887226697</v>
      </c>
      <c r="C18" s="10" t="s">
        <v>159</v>
      </c>
      <c r="D18" s="9">
        <v>0</v>
      </c>
      <c r="E18" s="10" t="s">
        <v>178</v>
      </c>
      <c r="F18" s="9">
        <v>1377.6016398158799</v>
      </c>
      <c r="G18" s="10" t="s">
        <v>159</v>
      </c>
      <c r="H18" s="9">
        <v>7170.6740133026497</v>
      </c>
      <c r="I18" s="10" t="s">
        <v>159</v>
      </c>
      <c r="J18" s="9">
        <v>714.54602991944796</v>
      </c>
      <c r="K18" s="10" t="s">
        <v>159</v>
      </c>
      <c r="L18" s="9">
        <v>0</v>
      </c>
      <c r="M18" s="10" t="s">
        <v>178</v>
      </c>
      <c r="N18" s="9">
        <v>11055.0598388953</v>
      </c>
      <c r="O18" s="10" t="s">
        <v>159</v>
      </c>
      <c r="P18" s="9">
        <v>2916.7826812428102</v>
      </c>
      <c r="Q18" s="10" t="s">
        <v>159</v>
      </c>
      <c r="R18" s="9">
        <v>23346.281090402801</v>
      </c>
      <c r="S18" s="10" t="s">
        <v>180</v>
      </c>
    </row>
    <row r="19" spans="1:19" x14ac:dyDescent="0.2">
      <c r="A19" s="12" t="s">
        <v>185</v>
      </c>
      <c r="B19" s="9">
        <v>111.621074610245</v>
      </c>
      <c r="C19" s="10" t="s">
        <v>159</v>
      </c>
      <c r="D19" s="9">
        <v>0</v>
      </c>
      <c r="E19" s="10" t="s">
        <v>178</v>
      </c>
      <c r="F19" s="9">
        <v>1440.5584317371899</v>
      </c>
      <c r="G19" s="10" t="s">
        <v>186</v>
      </c>
      <c r="H19" s="9">
        <v>7332.6931344626901</v>
      </c>
      <c r="I19" s="10" t="s">
        <v>159</v>
      </c>
      <c r="J19" s="9">
        <v>635.31255567928702</v>
      </c>
      <c r="K19" s="10" t="s">
        <v>159</v>
      </c>
      <c r="L19" s="9">
        <v>0</v>
      </c>
      <c r="M19" s="10" t="s">
        <v>178</v>
      </c>
      <c r="N19" s="9">
        <v>11612.904454343001</v>
      </c>
      <c r="O19" s="10" t="s">
        <v>159</v>
      </c>
      <c r="P19" s="9">
        <v>3025.5752783964399</v>
      </c>
      <c r="Q19" s="10" t="s">
        <v>159</v>
      </c>
      <c r="R19" s="9">
        <v>24158.664929228798</v>
      </c>
      <c r="S19" s="10" t="s">
        <v>180</v>
      </c>
    </row>
    <row r="20" spans="1:19" x14ac:dyDescent="0.2">
      <c r="A20" s="12" t="s">
        <v>187</v>
      </c>
      <c r="B20" s="9">
        <v>124.42691684665201</v>
      </c>
      <c r="C20" s="10" t="s">
        <v>159</v>
      </c>
      <c r="D20" s="9">
        <v>0</v>
      </c>
      <c r="E20" s="10" t="s">
        <v>178</v>
      </c>
      <c r="F20" s="9">
        <v>1492.3286717062599</v>
      </c>
      <c r="G20" s="10" t="s">
        <v>159</v>
      </c>
      <c r="H20" s="9">
        <v>7665.5743790496799</v>
      </c>
      <c r="I20" s="10" t="s">
        <v>159</v>
      </c>
      <c r="J20" s="9">
        <v>675.10094492440601</v>
      </c>
      <c r="K20" s="10" t="s">
        <v>159</v>
      </c>
      <c r="L20" s="9">
        <v>0</v>
      </c>
      <c r="M20" s="10" t="s">
        <v>178</v>
      </c>
      <c r="N20" s="9">
        <v>11510.3431425486</v>
      </c>
      <c r="O20" s="10" t="s">
        <v>159</v>
      </c>
      <c r="P20" s="9">
        <v>3233.40078293737</v>
      </c>
      <c r="Q20" s="10" t="s">
        <v>159</v>
      </c>
      <c r="R20" s="9">
        <v>24701.174838013001</v>
      </c>
      <c r="S20" s="10" t="s">
        <v>180</v>
      </c>
    </row>
    <row r="21" spans="1:19" x14ac:dyDescent="0.2">
      <c r="A21" s="12" t="s">
        <v>188</v>
      </c>
      <c r="B21" s="9">
        <v>124.269883966245</v>
      </c>
      <c r="C21" s="10" t="s">
        <v>159</v>
      </c>
      <c r="D21" s="9">
        <v>0</v>
      </c>
      <c r="E21" s="10" t="s">
        <v>178</v>
      </c>
      <c r="F21" s="9">
        <v>1407.47491508439</v>
      </c>
      <c r="G21" s="10" t="s">
        <v>159</v>
      </c>
      <c r="H21" s="9">
        <v>7272.5063291139204</v>
      </c>
      <c r="I21" s="10" t="s">
        <v>159</v>
      </c>
      <c r="J21" s="9">
        <v>663.34699367088604</v>
      </c>
      <c r="K21" s="10" t="s">
        <v>159</v>
      </c>
      <c r="L21" s="9">
        <v>0</v>
      </c>
      <c r="M21" s="10" t="s">
        <v>178</v>
      </c>
      <c r="N21" s="9">
        <v>11958.0526077956</v>
      </c>
      <c r="O21" s="10" t="s">
        <v>159</v>
      </c>
      <c r="P21" s="9">
        <v>3166.4775052742598</v>
      </c>
      <c r="Q21" s="10" t="s">
        <v>159</v>
      </c>
      <c r="R21" s="9">
        <v>24592.1282349053</v>
      </c>
      <c r="S21" s="10" t="s">
        <v>180</v>
      </c>
    </row>
    <row r="22" spans="1:19" x14ac:dyDescent="0.2">
      <c r="A22" s="12" t="s">
        <v>189</v>
      </c>
      <c r="B22" s="9">
        <v>113.681550665302</v>
      </c>
      <c r="C22" s="10" t="s">
        <v>159</v>
      </c>
      <c r="D22" s="9">
        <v>0</v>
      </c>
      <c r="E22" s="10" t="s">
        <v>178</v>
      </c>
      <c r="F22" s="9">
        <v>1314.7335700870001</v>
      </c>
      <c r="G22" s="10" t="s">
        <v>159</v>
      </c>
      <c r="H22" s="9">
        <v>7210.6105936540398</v>
      </c>
      <c r="I22" s="10" t="s">
        <v>159</v>
      </c>
      <c r="J22" s="9">
        <v>615.29229785056305</v>
      </c>
      <c r="K22" s="10" t="s">
        <v>159</v>
      </c>
      <c r="L22" s="9">
        <v>0</v>
      </c>
      <c r="M22" s="10" t="s">
        <v>178</v>
      </c>
      <c r="N22" s="9">
        <v>12582.051535312199</v>
      </c>
      <c r="O22" s="10" t="s">
        <v>159</v>
      </c>
      <c r="P22" s="9">
        <v>3092.4292221085002</v>
      </c>
      <c r="Q22" s="10" t="s">
        <v>159</v>
      </c>
      <c r="R22" s="9">
        <v>24928.7987696776</v>
      </c>
      <c r="S22" s="10" t="s">
        <v>180</v>
      </c>
    </row>
    <row r="23" spans="1:19" x14ac:dyDescent="0.2">
      <c r="A23" s="12" t="s">
        <v>190</v>
      </c>
      <c r="B23" s="9">
        <v>108.45954999999999</v>
      </c>
      <c r="C23" s="10" t="s">
        <v>159</v>
      </c>
      <c r="D23" s="9">
        <v>0</v>
      </c>
      <c r="E23" s="10" t="s">
        <v>178</v>
      </c>
      <c r="F23" s="9">
        <v>1307.70430025</v>
      </c>
      <c r="G23" s="10" t="s">
        <v>159</v>
      </c>
      <c r="H23" s="9">
        <v>7295.6960250000002</v>
      </c>
      <c r="I23" s="10" t="s">
        <v>159</v>
      </c>
      <c r="J23" s="9">
        <v>627.09632499999998</v>
      </c>
      <c r="K23" s="10" t="s">
        <v>159</v>
      </c>
      <c r="L23" s="9">
        <v>0</v>
      </c>
      <c r="M23" s="10" t="s">
        <v>178</v>
      </c>
      <c r="N23" s="9">
        <v>12891.438475000001</v>
      </c>
      <c r="O23" s="10" t="s">
        <v>159</v>
      </c>
      <c r="P23" s="9">
        <v>3504.875775</v>
      </c>
      <c r="Q23" s="10" t="s">
        <v>159</v>
      </c>
      <c r="R23" s="9">
        <v>25735.270450249998</v>
      </c>
      <c r="S23" s="10" t="s">
        <v>180</v>
      </c>
    </row>
    <row r="24" spans="1:19" x14ac:dyDescent="0.2">
      <c r="A24" s="12" t="s">
        <v>191</v>
      </c>
      <c r="B24" s="9">
        <v>97.595063538611896</v>
      </c>
      <c r="C24" s="10" t="s">
        <v>159</v>
      </c>
      <c r="D24" s="9">
        <v>0</v>
      </c>
      <c r="E24" s="10" t="s">
        <v>178</v>
      </c>
      <c r="F24" s="9">
        <v>1262.4423077712599</v>
      </c>
      <c r="G24" s="10" t="s">
        <v>159</v>
      </c>
      <c r="H24" s="9">
        <v>6949.1969452590401</v>
      </c>
      <c r="I24" s="10" t="s">
        <v>159</v>
      </c>
      <c r="J24" s="9">
        <v>617.52624633431105</v>
      </c>
      <c r="K24" s="10" t="s">
        <v>159</v>
      </c>
      <c r="L24" s="9">
        <v>0</v>
      </c>
      <c r="M24" s="10" t="s">
        <v>178</v>
      </c>
      <c r="N24" s="9">
        <v>13086.3632209189</v>
      </c>
      <c r="O24" s="10" t="s">
        <v>159</v>
      </c>
      <c r="P24" s="9">
        <v>3390.0507331378299</v>
      </c>
      <c r="Q24" s="10" t="s">
        <v>159</v>
      </c>
      <c r="R24" s="9">
        <v>25403.174516959902</v>
      </c>
      <c r="S24" s="10" t="s">
        <v>180</v>
      </c>
    </row>
    <row r="25" spans="1:19" x14ac:dyDescent="0.2">
      <c r="A25" s="12" t="s">
        <v>192</v>
      </c>
      <c r="B25" s="9">
        <v>96.260476190476197</v>
      </c>
      <c r="C25" s="10" t="s">
        <v>159</v>
      </c>
      <c r="D25" s="9">
        <v>0</v>
      </c>
      <c r="E25" s="10" t="s">
        <v>178</v>
      </c>
      <c r="F25" s="9">
        <v>1218.7496903809499</v>
      </c>
      <c r="G25" s="10" t="s">
        <v>159</v>
      </c>
      <c r="H25" s="9">
        <v>6624.8312857142901</v>
      </c>
      <c r="I25" s="10" t="s">
        <v>159</v>
      </c>
      <c r="J25" s="9">
        <v>335.61692857142901</v>
      </c>
      <c r="K25" s="10" t="s">
        <v>180</v>
      </c>
      <c r="L25" s="9">
        <v>0</v>
      </c>
      <c r="M25" s="10" t="s">
        <v>178</v>
      </c>
      <c r="N25" s="9">
        <v>13020.5999364783</v>
      </c>
      <c r="O25" s="10" t="s">
        <v>159</v>
      </c>
      <c r="P25" s="9">
        <v>3853.5266428571399</v>
      </c>
      <c r="Q25" s="10" t="s">
        <v>159</v>
      </c>
      <c r="R25" s="9">
        <v>25149.584960192598</v>
      </c>
      <c r="S25" s="10" t="s">
        <v>180</v>
      </c>
    </row>
    <row r="26" spans="1:19" x14ac:dyDescent="0.2">
      <c r="A26" s="12" t="s">
        <v>193</v>
      </c>
      <c r="B26" s="9">
        <v>97.182841760299596</v>
      </c>
      <c r="C26" s="10" t="s">
        <v>159</v>
      </c>
      <c r="D26" s="9">
        <v>0</v>
      </c>
      <c r="E26" s="10" t="s">
        <v>178</v>
      </c>
      <c r="F26" s="9">
        <v>1189.55717291667</v>
      </c>
      <c r="G26" s="10" t="s">
        <v>159</v>
      </c>
      <c r="H26" s="9">
        <v>7508.1696863295901</v>
      </c>
      <c r="I26" s="10" t="s">
        <v>159</v>
      </c>
      <c r="J26" s="9">
        <v>0</v>
      </c>
      <c r="K26" s="10" t="s">
        <v>194</v>
      </c>
      <c r="L26" s="9">
        <v>0</v>
      </c>
      <c r="M26" s="10" t="s">
        <v>178</v>
      </c>
      <c r="N26" s="9">
        <v>14843.250210674199</v>
      </c>
      <c r="O26" s="10" t="s">
        <v>159</v>
      </c>
      <c r="P26" s="9">
        <v>4040.9427200374498</v>
      </c>
      <c r="Q26" s="10" t="s">
        <v>159</v>
      </c>
      <c r="R26" s="9">
        <v>27679.1026317182</v>
      </c>
      <c r="S26" s="10" t="s">
        <v>180</v>
      </c>
    </row>
    <row r="27" spans="1:19" x14ac:dyDescent="0.2">
      <c r="A27" s="12" t="s">
        <v>195</v>
      </c>
      <c r="B27" s="9">
        <v>123.20032317636201</v>
      </c>
      <c r="C27" s="10" t="s">
        <v>159</v>
      </c>
      <c r="D27" s="9">
        <v>0</v>
      </c>
      <c r="E27" s="10" t="s">
        <v>178</v>
      </c>
      <c r="F27" s="9">
        <v>1127.1861578947401</v>
      </c>
      <c r="G27" s="10" t="s">
        <v>159</v>
      </c>
      <c r="H27" s="9">
        <v>7737.0896583564199</v>
      </c>
      <c r="I27" s="10" t="s">
        <v>159</v>
      </c>
      <c r="J27" s="9">
        <v>0</v>
      </c>
      <c r="K27" s="10" t="s">
        <v>178</v>
      </c>
      <c r="L27" s="9">
        <v>0</v>
      </c>
      <c r="M27" s="10" t="s">
        <v>178</v>
      </c>
      <c r="N27" s="9">
        <v>15808.204801477401</v>
      </c>
      <c r="O27" s="10" t="s">
        <v>159</v>
      </c>
      <c r="P27" s="9">
        <v>4675.1416435826404</v>
      </c>
      <c r="Q27" s="10" t="s">
        <v>159</v>
      </c>
      <c r="R27" s="9">
        <v>29470.822584487501</v>
      </c>
      <c r="S27" s="10" t="s">
        <v>180</v>
      </c>
    </row>
    <row r="28" spans="1:19" x14ac:dyDescent="0.2">
      <c r="A28" s="12" t="s">
        <v>196</v>
      </c>
      <c r="B28" s="9">
        <v>165.34766333938299</v>
      </c>
      <c r="C28" s="10" t="s">
        <v>159</v>
      </c>
      <c r="D28" s="9">
        <v>0</v>
      </c>
      <c r="E28" s="10" t="s">
        <v>178</v>
      </c>
      <c r="F28" s="9">
        <v>1065.10957509074</v>
      </c>
      <c r="G28" s="10" t="s">
        <v>159</v>
      </c>
      <c r="H28" s="9">
        <v>8032.64226406534</v>
      </c>
      <c r="I28" s="10" t="s">
        <v>159</v>
      </c>
      <c r="J28" s="9">
        <v>0</v>
      </c>
      <c r="K28" s="10" t="s">
        <v>178</v>
      </c>
      <c r="L28" s="9">
        <v>0</v>
      </c>
      <c r="M28" s="10" t="s">
        <v>178</v>
      </c>
      <c r="N28" s="9">
        <v>12617.453957689901</v>
      </c>
      <c r="O28" s="10" t="s">
        <v>159</v>
      </c>
      <c r="P28" s="9">
        <v>3733.4398820326701</v>
      </c>
      <c r="Q28" s="10" t="s">
        <v>197</v>
      </c>
      <c r="R28" s="9">
        <v>25613.993342218</v>
      </c>
      <c r="S28" s="10" t="s">
        <v>180</v>
      </c>
    </row>
    <row r="29" spans="1:19" x14ac:dyDescent="0.2">
      <c r="A29" s="12" t="s">
        <v>198</v>
      </c>
      <c r="B29" s="9">
        <v>148.582569011576</v>
      </c>
      <c r="C29" s="10" t="s">
        <v>159</v>
      </c>
      <c r="D29" s="9">
        <v>0</v>
      </c>
      <c r="E29" s="10" t="s">
        <v>178</v>
      </c>
      <c r="F29" s="9">
        <v>1151.27295191451</v>
      </c>
      <c r="G29" s="10" t="s">
        <v>159</v>
      </c>
      <c r="H29" s="9">
        <v>8077.50454140695</v>
      </c>
      <c r="I29" s="10" t="s">
        <v>159</v>
      </c>
      <c r="J29" s="9">
        <v>0</v>
      </c>
      <c r="K29" s="10" t="s">
        <v>178</v>
      </c>
      <c r="L29" s="9">
        <v>0</v>
      </c>
      <c r="M29" s="10" t="s">
        <v>178</v>
      </c>
      <c r="N29" s="9">
        <v>13610.9130436449</v>
      </c>
      <c r="O29" s="10" t="s">
        <v>159</v>
      </c>
      <c r="P29" s="9">
        <v>3414.4976847729299</v>
      </c>
      <c r="Q29" s="10" t="s">
        <v>159</v>
      </c>
      <c r="R29" s="9">
        <v>26402.770790750899</v>
      </c>
      <c r="S29" s="10" t="s">
        <v>180</v>
      </c>
    </row>
    <row r="30" spans="1:19" x14ac:dyDescent="0.2">
      <c r="A30" s="12" t="s">
        <v>199</v>
      </c>
      <c r="B30" s="9">
        <v>129.09038124452201</v>
      </c>
      <c r="C30" s="10" t="s">
        <v>159</v>
      </c>
      <c r="D30" s="9">
        <v>0</v>
      </c>
      <c r="E30" s="10" t="s">
        <v>178</v>
      </c>
      <c r="F30" s="9">
        <v>1087.1684925503901</v>
      </c>
      <c r="G30" s="10" t="s">
        <v>159</v>
      </c>
      <c r="H30" s="9">
        <v>8388.7281909417197</v>
      </c>
      <c r="I30" s="10" t="s">
        <v>159</v>
      </c>
      <c r="J30" s="9">
        <v>0</v>
      </c>
      <c r="K30" s="10" t="s">
        <v>178</v>
      </c>
      <c r="L30" s="9">
        <v>0</v>
      </c>
      <c r="M30" s="10" t="s">
        <v>178</v>
      </c>
      <c r="N30" s="9">
        <v>12931.228054618499</v>
      </c>
      <c r="O30" s="10" t="s">
        <v>159</v>
      </c>
      <c r="P30" s="9">
        <v>3373.81838299737</v>
      </c>
      <c r="Q30" s="10" t="s">
        <v>159</v>
      </c>
      <c r="R30" s="9">
        <v>25910.0335023525</v>
      </c>
      <c r="S30" s="10" t="s">
        <v>180</v>
      </c>
    </row>
    <row r="31" spans="1:19" x14ac:dyDescent="0.2">
      <c r="A31" s="12" t="s">
        <v>200</v>
      </c>
      <c r="B31" s="9">
        <v>88.421542783059607</v>
      </c>
      <c r="C31" s="10" t="s">
        <v>159</v>
      </c>
      <c r="D31" s="9">
        <v>0</v>
      </c>
      <c r="E31" s="10" t="s">
        <v>178</v>
      </c>
      <c r="F31" s="9">
        <v>938.50713050993897</v>
      </c>
      <c r="G31" s="10" t="s">
        <v>159</v>
      </c>
      <c r="H31" s="9">
        <v>6453.2773427195298</v>
      </c>
      <c r="I31" s="10" t="s">
        <v>159</v>
      </c>
      <c r="J31" s="9">
        <v>0</v>
      </c>
      <c r="K31" s="10" t="s">
        <v>178</v>
      </c>
      <c r="L31" s="9">
        <v>0</v>
      </c>
      <c r="M31" s="10" t="s">
        <v>178</v>
      </c>
      <c r="N31" s="9">
        <v>9616.4419969980499</v>
      </c>
      <c r="O31" s="10" t="s">
        <v>159</v>
      </c>
      <c r="P31" s="9">
        <v>2524.9196197061401</v>
      </c>
      <c r="Q31" s="10" t="s">
        <v>159</v>
      </c>
      <c r="R31" s="9">
        <v>19621.567632716698</v>
      </c>
      <c r="S31" s="10" t="s">
        <v>180</v>
      </c>
    </row>
    <row r="32" spans="1:19" x14ac:dyDescent="0.2">
      <c r="A32" s="15" t="s">
        <v>201</v>
      </c>
      <c r="B32" s="13">
        <v>135.435</v>
      </c>
      <c r="C32" s="14" t="s">
        <v>159</v>
      </c>
      <c r="D32" s="13">
        <v>0</v>
      </c>
      <c r="E32" s="14" t="s">
        <v>178</v>
      </c>
      <c r="F32" s="13">
        <v>1182.06</v>
      </c>
      <c r="G32" s="14" t="s">
        <v>159</v>
      </c>
      <c r="H32" s="13">
        <v>7741.16145779</v>
      </c>
      <c r="I32" s="14" t="s">
        <v>159</v>
      </c>
      <c r="J32" s="13">
        <v>0</v>
      </c>
      <c r="K32" s="14" t="s">
        <v>178</v>
      </c>
      <c r="L32" s="13">
        <v>0</v>
      </c>
      <c r="M32" s="14" t="s">
        <v>178</v>
      </c>
      <c r="N32" s="13">
        <v>3230.5118218399998</v>
      </c>
      <c r="O32" s="14" t="s">
        <v>159</v>
      </c>
      <c r="P32" s="13">
        <v>2623.27</v>
      </c>
      <c r="Q32" s="14" t="s">
        <v>159</v>
      </c>
      <c r="R32" s="13">
        <v>14912.43827963</v>
      </c>
      <c r="S32" s="14" t="s">
        <v>180</v>
      </c>
    </row>
    <row r="34" spans="1:2" x14ac:dyDescent="0.2">
      <c r="A34" s="16" t="s">
        <v>202</v>
      </c>
      <c r="B34" s="16" t="s">
        <v>203</v>
      </c>
    </row>
    <row r="36" spans="1:2" x14ac:dyDescent="0.2">
      <c r="B36" s="16" t="s">
        <v>204</v>
      </c>
    </row>
    <row r="37" spans="1:2" x14ac:dyDescent="0.2">
      <c r="B37" s="16" t="s">
        <v>205</v>
      </c>
    </row>
    <row r="38" spans="1:2" x14ac:dyDescent="0.2">
      <c r="B38" s="16" t="s">
        <v>206</v>
      </c>
    </row>
    <row r="39" spans="1:2" x14ac:dyDescent="0.2">
      <c r="B39" s="16" t="s">
        <v>207</v>
      </c>
    </row>
    <row r="41" spans="1:2" x14ac:dyDescent="0.2">
      <c r="B41" s="16" t="s">
        <v>208</v>
      </c>
    </row>
    <row r="42" spans="1:2" x14ac:dyDescent="0.2">
      <c r="B42" s="16" t="s">
        <v>209</v>
      </c>
    </row>
    <row r="45" spans="1:2" x14ac:dyDescent="0.2">
      <c r="A45" s="17" t="str">
        <f>HYPERLINK("#'CASINO 1'!A2", "&lt;&lt;&lt; Previous table")</f>
        <v>&lt;&lt;&lt; Previous table</v>
      </c>
    </row>
    <row r="46" spans="1:2" x14ac:dyDescent="0.2">
      <c r="A46" s="17" t="str">
        <f>HYPERLINK("#'CASINO 3'!A2", "&gt;&gt;&gt; Next table")</f>
        <v>&gt;&gt;&gt; Next table</v>
      </c>
    </row>
  </sheetData>
  <mergeCells count="12">
    <mergeCell ref="A2:S2"/>
    <mergeCell ref="A3:S3"/>
    <mergeCell ref="A6:S6"/>
    <mergeCell ref="B5:C5"/>
    <mergeCell ref="D5:E5"/>
    <mergeCell ref="F5:G5"/>
    <mergeCell ref="H5:I5"/>
    <mergeCell ref="J5:K5"/>
    <mergeCell ref="L5:M5"/>
    <mergeCell ref="N5:O5"/>
    <mergeCell ref="P5:Q5"/>
    <mergeCell ref="R5:S5"/>
  </mergeCells>
  <pageMargins left="0.7" right="0.7" top="0.75" bottom="0.75" header="0.3" footer="0.3"/>
  <pageSetup paperSize="9" orientation="portrait" horizontalDpi="300" verticalDpi="300"/>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dimension ref="A1:S44"/>
  <sheetViews>
    <sheetView workbookViewId="0"/>
  </sheetViews>
  <sheetFormatPr defaultColWidth="11.42578125" defaultRowHeight="12.75" x14ac:dyDescent="0.2"/>
  <cols>
    <col min="1" max="2" width="12.7109375" customWidth="1"/>
    <col min="3" max="3" width="4.42578125" customWidth="1"/>
    <col min="4" max="4" width="12.7109375" customWidth="1"/>
    <col min="5" max="5" width="4.42578125" customWidth="1"/>
    <col min="6" max="6" width="12.7109375" customWidth="1"/>
    <col min="7" max="7" width="4.42578125" customWidth="1"/>
    <col min="8" max="8" width="12.7109375" customWidth="1"/>
    <col min="9" max="9" width="4.42578125" customWidth="1"/>
    <col min="10" max="10" width="12.7109375" customWidth="1"/>
    <col min="11" max="11" width="4.42578125" customWidth="1"/>
    <col min="12" max="12" width="12.7109375" customWidth="1"/>
    <col min="13" max="13" width="4.42578125" customWidth="1"/>
    <col min="14" max="14" width="12.7109375" customWidth="1"/>
    <col min="15" max="15" width="4.42578125" customWidth="1"/>
    <col min="16" max="16" width="12.7109375" customWidth="1"/>
    <col min="17" max="17" width="4.42578125" customWidth="1"/>
    <col min="18" max="18" width="12.7109375" customWidth="1"/>
    <col min="19" max="19" width="4.42578125" customWidth="1"/>
  </cols>
  <sheetData>
    <row r="1" spans="1:19" x14ac:dyDescent="0.2">
      <c r="A1" s="8" t="str">
        <f>HYPERLINK("#'INDEX'!B43", "Link to index")</f>
        <v>Link to index</v>
      </c>
    </row>
    <row r="2" spans="1:19" ht="15.75" customHeight="1" x14ac:dyDescent="0.2">
      <c r="A2" s="25" t="s">
        <v>291</v>
      </c>
      <c r="B2" s="24"/>
      <c r="C2" s="24"/>
      <c r="D2" s="24"/>
      <c r="E2" s="24"/>
      <c r="F2" s="24"/>
      <c r="G2" s="24"/>
      <c r="H2" s="24"/>
      <c r="I2" s="24"/>
      <c r="J2" s="24"/>
      <c r="K2" s="24"/>
      <c r="L2" s="24"/>
      <c r="M2" s="24"/>
      <c r="N2" s="24"/>
      <c r="O2" s="24"/>
      <c r="P2" s="24"/>
      <c r="Q2" s="24"/>
      <c r="R2" s="24"/>
      <c r="S2" s="24"/>
    </row>
    <row r="3" spans="1:19" ht="15.75" customHeight="1" x14ac:dyDescent="0.2">
      <c r="A3" s="25" t="s">
        <v>61</v>
      </c>
      <c r="B3" s="24"/>
      <c r="C3" s="24"/>
      <c r="D3" s="24"/>
      <c r="E3" s="24"/>
      <c r="F3" s="24"/>
      <c r="G3" s="24"/>
      <c r="H3" s="24"/>
      <c r="I3" s="24"/>
      <c r="J3" s="24"/>
      <c r="K3" s="24"/>
      <c r="L3" s="24"/>
      <c r="M3" s="24"/>
      <c r="N3" s="24"/>
      <c r="O3" s="24"/>
      <c r="P3" s="24"/>
      <c r="Q3" s="24"/>
      <c r="R3" s="24"/>
      <c r="S3" s="24"/>
    </row>
    <row r="4" spans="1:19" ht="15.75" customHeight="1" x14ac:dyDescent="0.2"/>
    <row r="5" spans="1:19" ht="55.5" customHeight="1" x14ac:dyDescent="0.2">
      <c r="A5" s="11" t="s">
        <v>159</v>
      </c>
      <c r="B5" s="27" t="s">
        <v>160</v>
      </c>
      <c r="C5" s="27" t="s">
        <v>159</v>
      </c>
      <c r="D5" s="27" t="s">
        <v>161</v>
      </c>
      <c r="E5" s="27" t="s">
        <v>159</v>
      </c>
      <c r="F5" s="27" t="s">
        <v>162</v>
      </c>
      <c r="G5" s="27" t="s">
        <v>159</v>
      </c>
      <c r="H5" s="27" t="s">
        <v>163</v>
      </c>
      <c r="I5" s="27" t="s">
        <v>159</v>
      </c>
      <c r="J5" s="27" t="s">
        <v>164</v>
      </c>
      <c r="K5" s="27" t="s">
        <v>159</v>
      </c>
      <c r="L5" s="27" t="s">
        <v>165</v>
      </c>
      <c r="M5" s="27" t="s">
        <v>159</v>
      </c>
      <c r="N5" s="27" t="s">
        <v>166</v>
      </c>
      <c r="O5" s="27" t="s">
        <v>159</v>
      </c>
      <c r="P5" s="27" t="s">
        <v>167</v>
      </c>
      <c r="Q5" s="27" t="s">
        <v>159</v>
      </c>
      <c r="R5" s="27" t="s">
        <v>168</v>
      </c>
      <c r="S5" s="27" t="s">
        <v>159</v>
      </c>
    </row>
    <row r="6" spans="1:19" x14ac:dyDescent="0.2">
      <c r="A6" s="26" t="s">
        <v>212</v>
      </c>
      <c r="B6" s="26"/>
      <c r="C6" s="26"/>
      <c r="D6" s="26"/>
      <c r="E6" s="26"/>
      <c r="F6" s="26"/>
      <c r="G6" s="26"/>
      <c r="H6" s="26"/>
      <c r="I6" s="26"/>
      <c r="J6" s="26"/>
      <c r="K6" s="26"/>
      <c r="L6" s="26"/>
      <c r="M6" s="26"/>
      <c r="N6" s="26"/>
      <c r="O6" s="26"/>
      <c r="P6" s="26"/>
      <c r="Q6" s="26"/>
      <c r="R6" s="26"/>
      <c r="S6" s="26"/>
    </row>
    <row r="7" spans="1:19" x14ac:dyDescent="0.2">
      <c r="A7" s="12" t="s">
        <v>170</v>
      </c>
      <c r="B7" s="18">
        <v>0</v>
      </c>
      <c r="C7" s="10" t="s">
        <v>238</v>
      </c>
      <c r="D7" s="18">
        <v>0</v>
      </c>
      <c r="E7" s="10" t="s">
        <v>238</v>
      </c>
      <c r="F7" s="18">
        <v>0</v>
      </c>
      <c r="G7" s="10" t="s">
        <v>159</v>
      </c>
      <c r="H7" s="18">
        <v>0</v>
      </c>
      <c r="I7" s="10" t="s">
        <v>238</v>
      </c>
      <c r="J7" s="18">
        <v>0</v>
      </c>
      <c r="K7" s="10" t="s">
        <v>238</v>
      </c>
      <c r="L7" s="18">
        <v>0</v>
      </c>
      <c r="M7" s="10" t="s">
        <v>159</v>
      </c>
      <c r="N7" s="18">
        <v>0</v>
      </c>
      <c r="O7" s="10" t="s">
        <v>238</v>
      </c>
      <c r="P7" s="18">
        <v>0</v>
      </c>
      <c r="Q7" s="10" t="s">
        <v>238</v>
      </c>
      <c r="R7" s="18">
        <v>0</v>
      </c>
      <c r="S7" s="10" t="s">
        <v>159</v>
      </c>
    </row>
    <row r="8" spans="1:19" x14ac:dyDescent="0.2">
      <c r="A8" s="12" t="s">
        <v>171</v>
      </c>
      <c r="B8" s="18">
        <v>0</v>
      </c>
      <c r="C8" s="10" t="s">
        <v>238</v>
      </c>
      <c r="D8" s="18">
        <v>0</v>
      </c>
      <c r="E8" s="10" t="s">
        <v>238</v>
      </c>
      <c r="F8" s="18">
        <v>0</v>
      </c>
      <c r="G8" s="10" t="s">
        <v>159</v>
      </c>
      <c r="H8" s="18">
        <v>0</v>
      </c>
      <c r="I8" s="10" t="s">
        <v>238</v>
      </c>
      <c r="J8" s="18">
        <v>0</v>
      </c>
      <c r="K8" s="10" t="s">
        <v>238</v>
      </c>
      <c r="L8" s="18">
        <v>0</v>
      </c>
      <c r="M8" s="10" t="s">
        <v>159</v>
      </c>
      <c r="N8" s="18">
        <v>0</v>
      </c>
      <c r="O8" s="10" t="s">
        <v>238</v>
      </c>
      <c r="P8" s="18">
        <v>0</v>
      </c>
      <c r="Q8" s="10" t="s">
        <v>238</v>
      </c>
      <c r="R8" s="18">
        <v>0</v>
      </c>
      <c r="S8" s="10" t="s">
        <v>159</v>
      </c>
    </row>
    <row r="9" spans="1:19" x14ac:dyDescent="0.2">
      <c r="A9" s="12" t="s">
        <v>172</v>
      </c>
      <c r="B9" s="18">
        <v>0</v>
      </c>
      <c r="C9" s="10" t="s">
        <v>238</v>
      </c>
      <c r="D9" s="18">
        <v>0</v>
      </c>
      <c r="E9" s="10" t="s">
        <v>238</v>
      </c>
      <c r="F9" s="18">
        <v>0</v>
      </c>
      <c r="G9" s="10" t="s">
        <v>159</v>
      </c>
      <c r="H9" s="18">
        <v>0</v>
      </c>
      <c r="I9" s="10" t="s">
        <v>238</v>
      </c>
      <c r="J9" s="18">
        <v>0</v>
      </c>
      <c r="K9" s="10" t="s">
        <v>238</v>
      </c>
      <c r="L9" s="18">
        <v>0</v>
      </c>
      <c r="M9" s="10" t="s">
        <v>159</v>
      </c>
      <c r="N9" s="18">
        <v>0</v>
      </c>
      <c r="O9" s="10" t="s">
        <v>238</v>
      </c>
      <c r="P9" s="18">
        <v>0</v>
      </c>
      <c r="Q9" s="10" t="s">
        <v>238</v>
      </c>
      <c r="R9" s="18">
        <v>0</v>
      </c>
      <c r="S9" s="10" t="s">
        <v>159</v>
      </c>
    </row>
    <row r="10" spans="1:19" x14ac:dyDescent="0.2">
      <c r="A10" s="12" t="s">
        <v>173</v>
      </c>
      <c r="B10" s="18">
        <v>0</v>
      </c>
      <c r="C10" s="10" t="s">
        <v>238</v>
      </c>
      <c r="D10" s="18">
        <v>0</v>
      </c>
      <c r="E10" s="10" t="s">
        <v>238</v>
      </c>
      <c r="F10" s="18">
        <v>1.75477301829821</v>
      </c>
      <c r="G10" s="10" t="s">
        <v>159</v>
      </c>
      <c r="H10" s="18">
        <v>0</v>
      </c>
      <c r="I10" s="10" t="s">
        <v>238</v>
      </c>
      <c r="J10" s="18">
        <v>0</v>
      </c>
      <c r="K10" s="10" t="s">
        <v>238</v>
      </c>
      <c r="L10" s="18">
        <v>0</v>
      </c>
      <c r="M10" s="10" t="s">
        <v>159</v>
      </c>
      <c r="N10" s="18">
        <v>0</v>
      </c>
      <c r="O10" s="10" t="s">
        <v>238</v>
      </c>
      <c r="P10" s="18">
        <v>0</v>
      </c>
      <c r="Q10" s="10" t="s">
        <v>238</v>
      </c>
      <c r="R10" s="18">
        <v>1.6827386302136999E-2</v>
      </c>
      <c r="S10" s="10" t="s">
        <v>159</v>
      </c>
    </row>
    <row r="11" spans="1:19" x14ac:dyDescent="0.2">
      <c r="A11" s="12" t="s">
        <v>174</v>
      </c>
      <c r="B11" s="18">
        <v>0</v>
      </c>
      <c r="C11" s="10" t="s">
        <v>238</v>
      </c>
      <c r="D11" s="18">
        <v>0</v>
      </c>
      <c r="E11" s="10" t="s">
        <v>238</v>
      </c>
      <c r="F11" s="18">
        <v>66.538325864405905</v>
      </c>
      <c r="G11" s="10" t="s">
        <v>159</v>
      </c>
      <c r="H11" s="18">
        <v>0</v>
      </c>
      <c r="I11" s="10" t="s">
        <v>238</v>
      </c>
      <c r="J11" s="18">
        <v>0</v>
      </c>
      <c r="K11" s="10" t="s">
        <v>238</v>
      </c>
      <c r="L11" s="18">
        <v>0</v>
      </c>
      <c r="M11" s="10" t="s">
        <v>159</v>
      </c>
      <c r="N11" s="18">
        <v>0</v>
      </c>
      <c r="O11" s="10" t="s">
        <v>238</v>
      </c>
      <c r="P11" s="18">
        <v>0</v>
      </c>
      <c r="Q11" s="10" t="s">
        <v>238</v>
      </c>
      <c r="R11" s="18">
        <v>0.64253686791882803</v>
      </c>
      <c r="S11" s="10" t="s">
        <v>159</v>
      </c>
    </row>
    <row r="12" spans="1:19" x14ac:dyDescent="0.2">
      <c r="A12" s="12" t="s">
        <v>175</v>
      </c>
      <c r="B12" s="18">
        <v>0</v>
      </c>
      <c r="C12" s="10" t="s">
        <v>238</v>
      </c>
      <c r="D12" s="18">
        <v>0</v>
      </c>
      <c r="E12" s="10" t="s">
        <v>238</v>
      </c>
      <c r="F12" s="18">
        <v>168.94761623480201</v>
      </c>
      <c r="G12" s="10" t="s">
        <v>159</v>
      </c>
      <c r="H12" s="18">
        <v>0</v>
      </c>
      <c r="I12" s="10" t="s">
        <v>238</v>
      </c>
      <c r="J12" s="18">
        <v>0</v>
      </c>
      <c r="K12" s="10" t="s">
        <v>238</v>
      </c>
      <c r="L12" s="18">
        <v>6.7905308815082305E-2</v>
      </c>
      <c r="M12" s="10" t="s">
        <v>179</v>
      </c>
      <c r="N12" s="18">
        <v>0</v>
      </c>
      <c r="O12" s="10" t="s">
        <v>238</v>
      </c>
      <c r="P12" s="18">
        <v>0</v>
      </c>
      <c r="Q12" s="10" t="s">
        <v>238</v>
      </c>
      <c r="R12" s="18">
        <v>1.6375659511192699</v>
      </c>
      <c r="S12" s="10" t="s">
        <v>159</v>
      </c>
    </row>
    <row r="13" spans="1:19" x14ac:dyDescent="0.2">
      <c r="A13" s="12" t="s">
        <v>176</v>
      </c>
      <c r="B13" s="18">
        <v>0</v>
      </c>
      <c r="C13" s="10" t="s">
        <v>238</v>
      </c>
      <c r="D13" s="18">
        <v>0</v>
      </c>
      <c r="E13" s="10" t="s">
        <v>238</v>
      </c>
      <c r="F13" s="18">
        <v>165.667128554198</v>
      </c>
      <c r="G13" s="10" t="s">
        <v>159</v>
      </c>
      <c r="H13" s="18">
        <v>0</v>
      </c>
      <c r="I13" s="10" t="s">
        <v>280</v>
      </c>
      <c r="J13" s="18">
        <v>0</v>
      </c>
      <c r="K13" s="10" t="s">
        <v>238</v>
      </c>
      <c r="L13" s="18">
        <v>0.560753798364097</v>
      </c>
      <c r="M13" s="10" t="s">
        <v>179</v>
      </c>
      <c r="N13" s="18">
        <v>0</v>
      </c>
      <c r="O13" s="10" t="s">
        <v>238</v>
      </c>
      <c r="P13" s="18">
        <v>0</v>
      </c>
      <c r="Q13" s="10" t="s">
        <v>238</v>
      </c>
      <c r="R13" s="18">
        <v>1.61143427395612</v>
      </c>
      <c r="S13" s="10" t="s">
        <v>159</v>
      </c>
    </row>
    <row r="14" spans="1:19" x14ac:dyDescent="0.2">
      <c r="A14" s="12" t="s">
        <v>177</v>
      </c>
      <c r="B14" s="18">
        <v>0</v>
      </c>
      <c r="C14" s="10" t="s">
        <v>238</v>
      </c>
      <c r="D14" s="18">
        <v>0</v>
      </c>
      <c r="E14" s="10" t="s">
        <v>238</v>
      </c>
      <c r="F14" s="18">
        <v>197.156550963055</v>
      </c>
      <c r="G14" s="10" t="s">
        <v>159</v>
      </c>
      <c r="H14" s="18">
        <v>0</v>
      </c>
      <c r="I14" s="10" t="s">
        <v>238</v>
      </c>
      <c r="J14" s="18">
        <v>0</v>
      </c>
      <c r="K14" s="10" t="s">
        <v>238</v>
      </c>
      <c r="L14" s="18">
        <v>0.138897456172345</v>
      </c>
      <c r="M14" s="10" t="s">
        <v>179</v>
      </c>
      <c r="N14" s="18">
        <v>0</v>
      </c>
      <c r="O14" s="10" t="s">
        <v>238</v>
      </c>
      <c r="P14" s="18">
        <v>0</v>
      </c>
      <c r="Q14" s="10" t="s">
        <v>238</v>
      </c>
      <c r="R14" s="18">
        <v>1.8835040623033199</v>
      </c>
      <c r="S14" s="10" t="s">
        <v>159</v>
      </c>
    </row>
    <row r="15" spans="1:19" x14ac:dyDescent="0.2">
      <c r="A15" s="12" t="s">
        <v>181</v>
      </c>
      <c r="B15" s="18">
        <v>0</v>
      </c>
      <c r="C15" s="10" t="s">
        <v>238</v>
      </c>
      <c r="D15" s="18">
        <v>0</v>
      </c>
      <c r="E15" s="10" t="s">
        <v>238</v>
      </c>
      <c r="F15" s="18">
        <v>152.13946117274199</v>
      </c>
      <c r="G15" s="10" t="s">
        <v>159</v>
      </c>
      <c r="H15" s="18">
        <v>0</v>
      </c>
      <c r="I15" s="10" t="s">
        <v>238</v>
      </c>
      <c r="J15" s="18">
        <v>0</v>
      </c>
      <c r="K15" s="10" t="s">
        <v>238</v>
      </c>
      <c r="L15" s="18">
        <v>0</v>
      </c>
      <c r="M15" s="10" t="s">
        <v>238</v>
      </c>
      <c r="N15" s="18">
        <v>0</v>
      </c>
      <c r="O15" s="10" t="s">
        <v>238</v>
      </c>
      <c r="P15" s="18">
        <v>0</v>
      </c>
      <c r="Q15" s="10" t="s">
        <v>238</v>
      </c>
      <c r="R15" s="18">
        <v>1.43589019508363</v>
      </c>
      <c r="S15" s="10" t="s">
        <v>159</v>
      </c>
    </row>
    <row r="16" spans="1:19" x14ac:dyDescent="0.2">
      <c r="A16" s="12" t="s">
        <v>182</v>
      </c>
      <c r="B16" s="18">
        <v>0</v>
      </c>
      <c r="C16" s="10" t="s">
        <v>238</v>
      </c>
      <c r="D16" s="18">
        <v>0</v>
      </c>
      <c r="E16" s="10" t="s">
        <v>238</v>
      </c>
      <c r="F16" s="18">
        <v>140.650468622657</v>
      </c>
      <c r="G16" s="10" t="s">
        <v>159</v>
      </c>
      <c r="H16" s="18">
        <v>0</v>
      </c>
      <c r="I16" s="10" t="s">
        <v>238</v>
      </c>
      <c r="J16" s="18">
        <v>0</v>
      </c>
      <c r="K16" s="10" t="s">
        <v>238</v>
      </c>
      <c r="L16" s="18">
        <v>0</v>
      </c>
      <c r="M16" s="10" t="s">
        <v>238</v>
      </c>
      <c r="N16" s="18">
        <v>0</v>
      </c>
      <c r="O16" s="10" t="s">
        <v>238</v>
      </c>
      <c r="P16" s="18">
        <v>0</v>
      </c>
      <c r="Q16" s="10" t="s">
        <v>238</v>
      </c>
      <c r="R16" s="18">
        <v>1.3274799434709099</v>
      </c>
      <c r="S16" s="10" t="s">
        <v>159</v>
      </c>
    </row>
    <row r="17" spans="1:19" x14ac:dyDescent="0.2">
      <c r="A17" s="12" t="s">
        <v>183</v>
      </c>
      <c r="B17" s="18">
        <v>0</v>
      </c>
      <c r="C17" s="10" t="s">
        <v>238</v>
      </c>
      <c r="D17" s="18">
        <v>0</v>
      </c>
      <c r="E17" s="10" t="s">
        <v>238</v>
      </c>
      <c r="F17" s="18">
        <v>139.80459556049999</v>
      </c>
      <c r="G17" s="10" t="s">
        <v>159</v>
      </c>
      <c r="H17" s="18">
        <v>0</v>
      </c>
      <c r="I17" s="10" t="s">
        <v>238</v>
      </c>
      <c r="J17" s="18">
        <v>0</v>
      </c>
      <c r="K17" s="10" t="s">
        <v>238</v>
      </c>
      <c r="L17" s="18">
        <v>0</v>
      </c>
      <c r="M17" s="10" t="s">
        <v>238</v>
      </c>
      <c r="N17" s="18">
        <v>0</v>
      </c>
      <c r="O17" s="10" t="s">
        <v>238</v>
      </c>
      <c r="P17" s="18">
        <v>0</v>
      </c>
      <c r="Q17" s="10" t="s">
        <v>238</v>
      </c>
      <c r="R17" s="18">
        <v>1.32598039118571</v>
      </c>
      <c r="S17" s="10" t="s">
        <v>159</v>
      </c>
    </row>
    <row r="18" spans="1:19" x14ac:dyDescent="0.2">
      <c r="A18" s="12" t="s">
        <v>184</v>
      </c>
      <c r="B18" s="18">
        <v>0</v>
      </c>
      <c r="C18" s="10" t="s">
        <v>238</v>
      </c>
      <c r="D18" s="18">
        <v>0</v>
      </c>
      <c r="E18" s="10" t="s">
        <v>238</v>
      </c>
      <c r="F18" s="18">
        <v>61.233633758179302</v>
      </c>
      <c r="G18" s="10" t="s">
        <v>159</v>
      </c>
      <c r="H18" s="18">
        <v>0</v>
      </c>
      <c r="I18" s="10" t="s">
        <v>238</v>
      </c>
      <c r="J18" s="18">
        <v>0</v>
      </c>
      <c r="K18" s="10" t="s">
        <v>238</v>
      </c>
      <c r="L18" s="18">
        <v>0</v>
      </c>
      <c r="M18" s="10" t="s">
        <v>238</v>
      </c>
      <c r="N18" s="18">
        <v>0</v>
      </c>
      <c r="O18" s="10" t="s">
        <v>238</v>
      </c>
      <c r="P18" s="18">
        <v>0</v>
      </c>
      <c r="Q18" s="10" t="s">
        <v>238</v>
      </c>
      <c r="R18" s="18">
        <v>0.58407995212251096</v>
      </c>
      <c r="S18" s="10" t="s">
        <v>159</v>
      </c>
    </row>
    <row r="19" spans="1:19" x14ac:dyDescent="0.2">
      <c r="A19" s="12" t="s">
        <v>185</v>
      </c>
      <c r="B19" s="18">
        <v>0</v>
      </c>
      <c r="C19" s="10" t="s">
        <v>238</v>
      </c>
      <c r="D19" s="18">
        <v>0</v>
      </c>
      <c r="E19" s="10" t="s">
        <v>238</v>
      </c>
      <c r="F19" s="18">
        <v>31.7849419247862</v>
      </c>
      <c r="G19" s="10" t="s">
        <v>159</v>
      </c>
      <c r="H19" s="18">
        <v>0</v>
      </c>
      <c r="I19" s="10" t="s">
        <v>238</v>
      </c>
      <c r="J19" s="18">
        <v>0</v>
      </c>
      <c r="K19" s="10" t="s">
        <v>238</v>
      </c>
      <c r="L19" s="18">
        <v>0</v>
      </c>
      <c r="M19" s="10" t="s">
        <v>238</v>
      </c>
      <c r="N19" s="18">
        <v>0</v>
      </c>
      <c r="O19" s="10" t="s">
        <v>238</v>
      </c>
      <c r="P19" s="18">
        <v>0</v>
      </c>
      <c r="Q19" s="10" t="s">
        <v>238</v>
      </c>
      <c r="R19" s="18">
        <v>0.30626864207640597</v>
      </c>
      <c r="S19" s="10" t="s">
        <v>159</v>
      </c>
    </row>
    <row r="20" spans="1:19" x14ac:dyDescent="0.2">
      <c r="A20" s="12" t="s">
        <v>187</v>
      </c>
      <c r="B20" s="18">
        <v>0</v>
      </c>
      <c r="C20" s="10" t="s">
        <v>238</v>
      </c>
      <c r="D20" s="18">
        <v>0</v>
      </c>
      <c r="E20" s="10" t="s">
        <v>238</v>
      </c>
      <c r="F20" s="18">
        <v>6.0036417919562997</v>
      </c>
      <c r="G20" s="10" t="s">
        <v>159</v>
      </c>
      <c r="H20" s="18">
        <v>0</v>
      </c>
      <c r="I20" s="10" t="s">
        <v>238</v>
      </c>
      <c r="J20" s="18">
        <v>0</v>
      </c>
      <c r="K20" s="10" t="s">
        <v>238</v>
      </c>
      <c r="L20" s="18">
        <v>0</v>
      </c>
      <c r="M20" s="10" t="s">
        <v>238</v>
      </c>
      <c r="N20" s="18">
        <v>0</v>
      </c>
      <c r="O20" s="10" t="s">
        <v>238</v>
      </c>
      <c r="P20" s="18">
        <v>0</v>
      </c>
      <c r="Q20" s="10" t="s">
        <v>238</v>
      </c>
      <c r="R20" s="18">
        <v>5.8576563481949402E-2</v>
      </c>
      <c r="S20" s="10" t="s">
        <v>159</v>
      </c>
    </row>
    <row r="21" spans="1:19" x14ac:dyDescent="0.2">
      <c r="A21" s="12" t="s">
        <v>188</v>
      </c>
      <c r="B21" s="18">
        <v>0</v>
      </c>
      <c r="C21" s="10" t="s">
        <v>238</v>
      </c>
      <c r="D21" s="18">
        <v>0</v>
      </c>
      <c r="E21" s="10" t="s">
        <v>238</v>
      </c>
      <c r="F21" s="18">
        <v>0</v>
      </c>
      <c r="G21" s="10" t="s">
        <v>159</v>
      </c>
      <c r="H21" s="18">
        <v>0</v>
      </c>
      <c r="I21" s="10" t="s">
        <v>238</v>
      </c>
      <c r="J21" s="18">
        <v>0</v>
      </c>
      <c r="K21" s="10" t="s">
        <v>238</v>
      </c>
      <c r="L21" s="18">
        <v>0</v>
      </c>
      <c r="M21" s="10" t="s">
        <v>238</v>
      </c>
      <c r="N21" s="18">
        <v>0</v>
      </c>
      <c r="O21" s="10" t="s">
        <v>238</v>
      </c>
      <c r="P21" s="18">
        <v>0</v>
      </c>
      <c r="Q21" s="10" t="s">
        <v>238</v>
      </c>
      <c r="R21" s="18">
        <v>0</v>
      </c>
      <c r="S21" s="10" t="s">
        <v>159</v>
      </c>
    </row>
    <row r="22" spans="1:19" x14ac:dyDescent="0.2">
      <c r="A22" s="12" t="s">
        <v>189</v>
      </c>
      <c r="B22" s="18">
        <v>0</v>
      </c>
      <c r="C22" s="10" t="s">
        <v>238</v>
      </c>
      <c r="D22" s="18">
        <v>0</v>
      </c>
      <c r="E22" s="10" t="s">
        <v>238</v>
      </c>
      <c r="F22" s="18">
        <v>0</v>
      </c>
      <c r="G22" s="10" t="s">
        <v>159</v>
      </c>
      <c r="H22" s="18">
        <v>0</v>
      </c>
      <c r="I22" s="10" t="s">
        <v>238</v>
      </c>
      <c r="J22" s="18">
        <v>0</v>
      </c>
      <c r="K22" s="10" t="s">
        <v>238</v>
      </c>
      <c r="L22" s="18">
        <v>0</v>
      </c>
      <c r="M22" s="10" t="s">
        <v>238</v>
      </c>
      <c r="N22" s="18">
        <v>0</v>
      </c>
      <c r="O22" s="10" t="s">
        <v>238</v>
      </c>
      <c r="P22" s="18">
        <v>0</v>
      </c>
      <c r="Q22" s="10" t="s">
        <v>238</v>
      </c>
      <c r="R22" s="18">
        <v>0</v>
      </c>
      <c r="S22" s="10" t="s">
        <v>159</v>
      </c>
    </row>
    <row r="23" spans="1:19" x14ac:dyDescent="0.2">
      <c r="A23" s="12" t="s">
        <v>190</v>
      </c>
      <c r="B23" s="18">
        <v>0</v>
      </c>
      <c r="C23" s="10" t="s">
        <v>238</v>
      </c>
      <c r="D23" s="18">
        <v>0</v>
      </c>
      <c r="E23" s="10" t="s">
        <v>238</v>
      </c>
      <c r="F23" s="18">
        <v>0</v>
      </c>
      <c r="G23" s="10" t="s">
        <v>159</v>
      </c>
      <c r="H23" s="18">
        <v>0</v>
      </c>
      <c r="I23" s="10" t="s">
        <v>238</v>
      </c>
      <c r="J23" s="18">
        <v>0</v>
      </c>
      <c r="K23" s="10" t="s">
        <v>238</v>
      </c>
      <c r="L23" s="18">
        <v>0</v>
      </c>
      <c r="M23" s="10" t="s">
        <v>238</v>
      </c>
      <c r="N23" s="18">
        <v>0</v>
      </c>
      <c r="O23" s="10" t="s">
        <v>238</v>
      </c>
      <c r="P23" s="18">
        <v>0</v>
      </c>
      <c r="Q23" s="10" t="s">
        <v>238</v>
      </c>
      <c r="R23" s="18">
        <v>0</v>
      </c>
      <c r="S23" s="10" t="s">
        <v>159</v>
      </c>
    </row>
    <row r="24" spans="1:19" x14ac:dyDescent="0.2">
      <c r="A24" s="12" t="s">
        <v>191</v>
      </c>
      <c r="B24" s="18">
        <v>0</v>
      </c>
      <c r="C24" s="10" t="s">
        <v>238</v>
      </c>
      <c r="D24" s="18">
        <v>0</v>
      </c>
      <c r="E24" s="10" t="s">
        <v>238</v>
      </c>
      <c r="F24" s="18">
        <v>0</v>
      </c>
      <c r="G24" s="10" t="s">
        <v>159</v>
      </c>
      <c r="H24" s="18">
        <v>0</v>
      </c>
      <c r="I24" s="10" t="s">
        <v>238</v>
      </c>
      <c r="J24" s="18">
        <v>0</v>
      </c>
      <c r="K24" s="10" t="s">
        <v>238</v>
      </c>
      <c r="L24" s="18">
        <v>0</v>
      </c>
      <c r="M24" s="10" t="s">
        <v>238</v>
      </c>
      <c r="N24" s="18">
        <v>0</v>
      </c>
      <c r="O24" s="10" t="s">
        <v>238</v>
      </c>
      <c r="P24" s="18">
        <v>0</v>
      </c>
      <c r="Q24" s="10" t="s">
        <v>238</v>
      </c>
      <c r="R24" s="18">
        <v>0</v>
      </c>
      <c r="S24" s="10" t="s">
        <v>159</v>
      </c>
    </row>
    <row r="25" spans="1:19" x14ac:dyDescent="0.2">
      <c r="A25" s="12" t="s">
        <v>192</v>
      </c>
      <c r="B25" s="18">
        <v>0</v>
      </c>
      <c r="C25" s="10" t="s">
        <v>238</v>
      </c>
      <c r="D25" s="18">
        <v>0</v>
      </c>
      <c r="E25" s="10" t="s">
        <v>238</v>
      </c>
      <c r="F25" s="18">
        <v>0</v>
      </c>
      <c r="G25" s="10" t="s">
        <v>159</v>
      </c>
      <c r="H25" s="18">
        <v>0</v>
      </c>
      <c r="I25" s="10" t="s">
        <v>238</v>
      </c>
      <c r="J25" s="18">
        <v>0</v>
      </c>
      <c r="K25" s="10" t="s">
        <v>238</v>
      </c>
      <c r="L25" s="18">
        <v>0</v>
      </c>
      <c r="M25" s="10" t="s">
        <v>238</v>
      </c>
      <c r="N25" s="18">
        <v>0</v>
      </c>
      <c r="O25" s="10" t="s">
        <v>238</v>
      </c>
      <c r="P25" s="18">
        <v>0</v>
      </c>
      <c r="Q25" s="10" t="s">
        <v>238</v>
      </c>
      <c r="R25" s="18">
        <v>0</v>
      </c>
      <c r="S25" s="10" t="s">
        <v>159</v>
      </c>
    </row>
    <row r="26" spans="1:19" x14ac:dyDescent="0.2">
      <c r="A26" s="12" t="s">
        <v>193</v>
      </c>
      <c r="B26" s="18">
        <v>0</v>
      </c>
      <c r="C26" s="10" t="s">
        <v>238</v>
      </c>
      <c r="D26" s="18">
        <v>0</v>
      </c>
      <c r="E26" s="10" t="s">
        <v>238</v>
      </c>
      <c r="F26" s="18">
        <v>0</v>
      </c>
      <c r="G26" s="10" t="s">
        <v>159</v>
      </c>
      <c r="H26" s="18">
        <v>0</v>
      </c>
      <c r="I26" s="10" t="s">
        <v>238</v>
      </c>
      <c r="J26" s="18">
        <v>0</v>
      </c>
      <c r="K26" s="10" t="s">
        <v>238</v>
      </c>
      <c r="L26" s="18">
        <v>0</v>
      </c>
      <c r="M26" s="10" t="s">
        <v>238</v>
      </c>
      <c r="N26" s="18">
        <v>0</v>
      </c>
      <c r="O26" s="10" t="s">
        <v>238</v>
      </c>
      <c r="P26" s="18">
        <v>0</v>
      </c>
      <c r="Q26" s="10" t="s">
        <v>238</v>
      </c>
      <c r="R26" s="18">
        <v>0</v>
      </c>
      <c r="S26" s="10" t="s">
        <v>159</v>
      </c>
    </row>
    <row r="27" spans="1:19" x14ac:dyDescent="0.2">
      <c r="A27" s="12" t="s">
        <v>195</v>
      </c>
      <c r="B27" s="18">
        <v>0</v>
      </c>
      <c r="C27" s="10" t="s">
        <v>238</v>
      </c>
      <c r="D27" s="18">
        <v>0</v>
      </c>
      <c r="E27" s="10" t="s">
        <v>238</v>
      </c>
      <c r="F27" s="18">
        <v>4.7516327501060503E-2</v>
      </c>
      <c r="G27" s="10" t="s">
        <v>159</v>
      </c>
      <c r="H27" s="18">
        <v>0</v>
      </c>
      <c r="I27" s="10" t="s">
        <v>238</v>
      </c>
      <c r="J27" s="18">
        <v>0</v>
      </c>
      <c r="K27" s="10" t="s">
        <v>238</v>
      </c>
      <c r="L27" s="18">
        <v>0</v>
      </c>
      <c r="M27" s="10" t="s">
        <v>238</v>
      </c>
      <c r="N27" s="18">
        <v>0</v>
      </c>
      <c r="O27" s="10" t="s">
        <v>238</v>
      </c>
      <c r="P27" s="18">
        <v>0</v>
      </c>
      <c r="Q27" s="10" t="s">
        <v>238</v>
      </c>
      <c r="R27" s="18">
        <v>4.6655577678157998E-4</v>
      </c>
      <c r="S27" s="10" t="s">
        <v>159</v>
      </c>
    </row>
    <row r="28" spans="1:19" x14ac:dyDescent="0.2">
      <c r="A28" s="12" t="s">
        <v>196</v>
      </c>
      <c r="B28" s="18">
        <v>0</v>
      </c>
      <c r="C28" s="10" t="s">
        <v>238</v>
      </c>
      <c r="D28" s="18">
        <v>0</v>
      </c>
      <c r="E28" s="10" t="s">
        <v>238</v>
      </c>
      <c r="F28" s="18">
        <v>2.6448877666952999E-2</v>
      </c>
      <c r="G28" s="10" t="s">
        <v>159</v>
      </c>
      <c r="H28" s="18">
        <v>0</v>
      </c>
      <c r="I28" s="10" t="s">
        <v>238</v>
      </c>
      <c r="J28" s="18">
        <v>0</v>
      </c>
      <c r="K28" s="10" t="s">
        <v>238</v>
      </c>
      <c r="L28" s="18">
        <v>0</v>
      </c>
      <c r="M28" s="10" t="s">
        <v>238</v>
      </c>
      <c r="N28" s="18">
        <v>0</v>
      </c>
      <c r="O28" s="10" t="s">
        <v>238</v>
      </c>
      <c r="P28" s="18">
        <v>0</v>
      </c>
      <c r="Q28" s="10" t="s">
        <v>238</v>
      </c>
      <c r="R28" s="18">
        <v>2.5724164925155802E-4</v>
      </c>
      <c r="S28" s="10" t="s">
        <v>159</v>
      </c>
    </row>
    <row r="29" spans="1:19" x14ac:dyDescent="0.2">
      <c r="A29" s="12" t="s">
        <v>198</v>
      </c>
      <c r="B29" s="18">
        <v>0</v>
      </c>
      <c r="C29" s="10" t="s">
        <v>238</v>
      </c>
      <c r="D29" s="18">
        <v>0</v>
      </c>
      <c r="E29" s="10" t="s">
        <v>238</v>
      </c>
      <c r="F29" s="18">
        <v>5.6460256825166897E-3</v>
      </c>
      <c r="G29" s="10" t="s">
        <v>159</v>
      </c>
      <c r="H29" s="18">
        <v>0</v>
      </c>
      <c r="I29" s="10" t="s">
        <v>238</v>
      </c>
      <c r="J29" s="18">
        <v>0</v>
      </c>
      <c r="K29" s="10" t="s">
        <v>238</v>
      </c>
      <c r="L29" s="18">
        <v>0</v>
      </c>
      <c r="M29" s="10" t="s">
        <v>238</v>
      </c>
      <c r="N29" s="18">
        <v>0</v>
      </c>
      <c r="O29" s="10" t="s">
        <v>238</v>
      </c>
      <c r="P29" s="18">
        <v>0</v>
      </c>
      <c r="Q29" s="10" t="s">
        <v>238</v>
      </c>
      <c r="R29" s="18">
        <v>5.4344440320238997E-5</v>
      </c>
      <c r="S29" s="10" t="s">
        <v>159</v>
      </c>
    </row>
    <row r="30" spans="1:19" x14ac:dyDescent="0.2">
      <c r="A30" s="12" t="s">
        <v>199</v>
      </c>
      <c r="B30" s="18">
        <v>0</v>
      </c>
      <c r="C30" s="10" t="s">
        <v>238</v>
      </c>
      <c r="D30" s="18">
        <v>0</v>
      </c>
      <c r="E30" s="10" t="s">
        <v>238</v>
      </c>
      <c r="F30" s="18">
        <v>4.5350915204258699</v>
      </c>
      <c r="G30" s="10" t="s">
        <v>225</v>
      </c>
      <c r="H30" s="18">
        <v>0</v>
      </c>
      <c r="I30" s="10" t="s">
        <v>238</v>
      </c>
      <c r="J30" s="18">
        <v>0</v>
      </c>
      <c r="K30" s="10" t="s">
        <v>238</v>
      </c>
      <c r="L30" s="18">
        <v>0</v>
      </c>
      <c r="M30" s="10" t="s">
        <v>238</v>
      </c>
      <c r="N30" s="18">
        <v>0</v>
      </c>
      <c r="O30" s="10" t="s">
        <v>238</v>
      </c>
      <c r="P30" s="18">
        <v>0</v>
      </c>
      <c r="Q30" s="10" t="s">
        <v>238</v>
      </c>
      <c r="R30" s="18">
        <v>4.3026459963282103E-2</v>
      </c>
      <c r="S30" s="10" t="s">
        <v>159</v>
      </c>
    </row>
    <row r="31" spans="1:19" x14ac:dyDescent="0.2">
      <c r="A31" s="12" t="s">
        <v>200</v>
      </c>
      <c r="B31" s="18">
        <v>0</v>
      </c>
      <c r="C31" s="10" t="s">
        <v>238</v>
      </c>
      <c r="D31" s="18">
        <v>0</v>
      </c>
      <c r="E31" s="10" t="s">
        <v>238</v>
      </c>
      <c r="F31" s="18">
        <v>20.654205524035799</v>
      </c>
      <c r="G31" s="10" t="s">
        <v>159</v>
      </c>
      <c r="H31" s="18">
        <v>0</v>
      </c>
      <c r="I31" s="10" t="s">
        <v>238</v>
      </c>
      <c r="J31" s="18">
        <v>0</v>
      </c>
      <c r="K31" s="10" t="s">
        <v>238</v>
      </c>
      <c r="L31" s="18">
        <v>0</v>
      </c>
      <c r="M31" s="10" t="s">
        <v>238</v>
      </c>
      <c r="N31" s="18">
        <v>0</v>
      </c>
      <c r="O31" s="10" t="s">
        <v>238</v>
      </c>
      <c r="P31" s="18">
        <v>0</v>
      </c>
      <c r="Q31" s="10" t="s">
        <v>238</v>
      </c>
      <c r="R31" s="18">
        <v>0.19361612131693301</v>
      </c>
      <c r="S31" s="10" t="s">
        <v>159</v>
      </c>
    </row>
    <row r="32" spans="1:19" x14ac:dyDescent="0.2">
      <c r="A32" s="15" t="s">
        <v>201</v>
      </c>
      <c r="B32" s="19">
        <v>0</v>
      </c>
      <c r="C32" s="14" t="s">
        <v>238</v>
      </c>
      <c r="D32" s="19">
        <v>0</v>
      </c>
      <c r="E32" s="14" t="s">
        <v>238</v>
      </c>
      <c r="F32" s="19">
        <v>59.5197021607786</v>
      </c>
      <c r="G32" s="14" t="s">
        <v>159</v>
      </c>
      <c r="H32" s="19">
        <v>0</v>
      </c>
      <c r="I32" s="14" t="s">
        <v>238</v>
      </c>
      <c r="J32" s="19">
        <v>0</v>
      </c>
      <c r="K32" s="14" t="s">
        <v>238</v>
      </c>
      <c r="L32" s="19">
        <v>0</v>
      </c>
      <c r="M32" s="14" t="s">
        <v>238</v>
      </c>
      <c r="N32" s="19">
        <v>0</v>
      </c>
      <c r="O32" s="14" t="s">
        <v>238</v>
      </c>
      <c r="P32" s="19">
        <v>0</v>
      </c>
      <c r="Q32" s="14" t="s">
        <v>238</v>
      </c>
      <c r="R32" s="19">
        <v>0.55554953645040595</v>
      </c>
      <c r="S32" s="14" t="s">
        <v>159</v>
      </c>
    </row>
    <row r="34" spans="1:2" x14ac:dyDescent="0.2">
      <c r="A34" s="16" t="s">
        <v>202</v>
      </c>
      <c r="B34" s="16" t="s">
        <v>215</v>
      </c>
    </row>
    <row r="36" spans="1:2" x14ac:dyDescent="0.2">
      <c r="B36" s="16" t="s">
        <v>288</v>
      </c>
    </row>
    <row r="37" spans="1:2" x14ac:dyDescent="0.2">
      <c r="B37" s="16" t="s">
        <v>282</v>
      </c>
    </row>
    <row r="38" spans="1:2" x14ac:dyDescent="0.2">
      <c r="B38" s="16" t="s">
        <v>283</v>
      </c>
    </row>
    <row r="40" spans="1:2" x14ac:dyDescent="0.2">
      <c r="B40" s="16" t="s">
        <v>241</v>
      </c>
    </row>
    <row r="43" spans="1:2" x14ac:dyDescent="0.2">
      <c r="A43" s="17" t="str">
        <f>HYPERLINK("#'INTERACTIVE_GAMING 7'!A2", "&lt;&lt;&lt; Previous table")</f>
        <v>&lt;&lt;&lt; Previous table</v>
      </c>
    </row>
    <row r="44" spans="1:2" x14ac:dyDescent="0.2">
      <c r="A44" s="17" t="str">
        <f>HYPERLINK("#'INTERACTIVE_GAMING 9'!A2", "&gt;&gt;&gt; Next table")</f>
        <v>&gt;&gt;&gt; Next table</v>
      </c>
    </row>
  </sheetData>
  <mergeCells count="12">
    <mergeCell ref="A2:S2"/>
    <mergeCell ref="A3:S3"/>
    <mergeCell ref="A6:S6"/>
    <mergeCell ref="B5:C5"/>
    <mergeCell ref="D5:E5"/>
    <mergeCell ref="F5:G5"/>
    <mergeCell ref="H5:I5"/>
    <mergeCell ref="J5:K5"/>
    <mergeCell ref="L5:M5"/>
    <mergeCell ref="N5:O5"/>
    <mergeCell ref="P5:Q5"/>
    <mergeCell ref="R5:S5"/>
  </mergeCells>
  <pageMargins left="0.7" right="0.7" top="0.75" bottom="0.75" header="0.3" footer="0.3"/>
  <pageSetup paperSize="9" orientation="portrait" horizontalDpi="300" verticalDpi="300"/>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dimension ref="A1:S44"/>
  <sheetViews>
    <sheetView workbookViewId="0"/>
  </sheetViews>
  <sheetFormatPr defaultColWidth="11.42578125" defaultRowHeight="12.75" x14ac:dyDescent="0.2"/>
  <cols>
    <col min="1" max="2" width="12.7109375" customWidth="1"/>
    <col min="3" max="3" width="4.42578125" customWidth="1"/>
    <col min="4" max="4" width="12.7109375" customWidth="1"/>
    <col min="5" max="5" width="4.42578125" customWidth="1"/>
    <col min="6" max="6" width="12.7109375" customWidth="1"/>
    <col min="7" max="7" width="4.42578125" customWidth="1"/>
    <col min="8" max="8" width="12.7109375" customWidth="1"/>
    <col min="9" max="9" width="4.42578125" customWidth="1"/>
    <col min="10" max="10" width="12.7109375" customWidth="1"/>
    <col min="11" max="11" width="4.42578125" customWidth="1"/>
    <col min="12" max="12" width="12.7109375" customWidth="1"/>
    <col min="13" max="13" width="4.42578125" customWidth="1"/>
    <col min="14" max="14" width="12.7109375" customWidth="1"/>
    <col min="15" max="15" width="4.42578125" customWidth="1"/>
    <col min="16" max="16" width="12.7109375" customWidth="1"/>
    <col min="17" max="17" width="4.42578125" customWidth="1"/>
    <col min="18" max="18" width="12.7109375" customWidth="1"/>
    <col min="19" max="19" width="4.42578125" customWidth="1"/>
  </cols>
  <sheetData>
    <row r="1" spans="1:19" x14ac:dyDescent="0.2">
      <c r="A1" s="8" t="str">
        <f>HYPERLINK("#'INDEX'!B44", "Link to index")</f>
        <v>Link to index</v>
      </c>
    </row>
    <row r="2" spans="1:19" ht="15.75" customHeight="1" x14ac:dyDescent="0.2">
      <c r="A2" s="25" t="s">
        <v>292</v>
      </c>
      <c r="B2" s="24"/>
      <c r="C2" s="24"/>
      <c r="D2" s="24"/>
      <c r="E2" s="24"/>
      <c r="F2" s="24"/>
      <c r="G2" s="24"/>
      <c r="H2" s="24"/>
      <c r="I2" s="24"/>
      <c r="J2" s="24"/>
      <c r="K2" s="24"/>
      <c r="L2" s="24"/>
      <c r="M2" s="24"/>
      <c r="N2" s="24"/>
      <c r="O2" s="24"/>
      <c r="P2" s="24"/>
      <c r="Q2" s="24"/>
      <c r="R2" s="24"/>
      <c r="S2" s="24"/>
    </row>
    <row r="3" spans="1:19" ht="15.75" customHeight="1" x14ac:dyDescent="0.2">
      <c r="A3" s="25" t="s">
        <v>62</v>
      </c>
      <c r="B3" s="24"/>
      <c r="C3" s="24"/>
      <c r="D3" s="24"/>
      <c r="E3" s="24"/>
      <c r="F3" s="24"/>
      <c r="G3" s="24"/>
      <c r="H3" s="24"/>
      <c r="I3" s="24"/>
      <c r="J3" s="24"/>
      <c r="K3" s="24"/>
      <c r="L3" s="24"/>
      <c r="M3" s="24"/>
      <c r="N3" s="24"/>
      <c r="O3" s="24"/>
      <c r="P3" s="24"/>
      <c r="Q3" s="24"/>
      <c r="R3" s="24"/>
      <c r="S3" s="24"/>
    </row>
    <row r="4" spans="1:19" ht="15.75" customHeight="1" x14ac:dyDescent="0.2"/>
    <row r="5" spans="1:19" ht="55.5" customHeight="1" x14ac:dyDescent="0.2">
      <c r="A5" s="11" t="s">
        <v>159</v>
      </c>
      <c r="B5" s="27" t="s">
        <v>160</v>
      </c>
      <c r="C5" s="27" t="s">
        <v>159</v>
      </c>
      <c r="D5" s="27" t="s">
        <v>161</v>
      </c>
      <c r="E5" s="27" t="s">
        <v>159</v>
      </c>
      <c r="F5" s="27" t="s">
        <v>162</v>
      </c>
      <c r="G5" s="27" t="s">
        <v>159</v>
      </c>
      <c r="H5" s="27" t="s">
        <v>163</v>
      </c>
      <c r="I5" s="27" t="s">
        <v>159</v>
      </c>
      <c r="J5" s="27" t="s">
        <v>164</v>
      </c>
      <c r="K5" s="27" t="s">
        <v>159</v>
      </c>
      <c r="L5" s="27" t="s">
        <v>165</v>
      </c>
      <c r="M5" s="27" t="s">
        <v>159</v>
      </c>
      <c r="N5" s="27" t="s">
        <v>166</v>
      </c>
      <c r="O5" s="27" t="s">
        <v>159</v>
      </c>
      <c r="P5" s="27" t="s">
        <v>167</v>
      </c>
      <c r="Q5" s="27" t="s">
        <v>159</v>
      </c>
      <c r="R5" s="27" t="s">
        <v>168</v>
      </c>
      <c r="S5" s="27" t="s">
        <v>159</v>
      </c>
    </row>
    <row r="6" spans="1:19" x14ac:dyDescent="0.2">
      <c r="A6" s="26" t="s">
        <v>222</v>
      </c>
      <c r="B6" s="26"/>
      <c r="C6" s="26"/>
      <c r="D6" s="26"/>
      <c r="E6" s="26"/>
      <c r="F6" s="26"/>
      <c r="G6" s="26"/>
      <c r="H6" s="26"/>
      <c r="I6" s="26"/>
      <c r="J6" s="26"/>
      <c r="K6" s="26"/>
      <c r="L6" s="26"/>
      <c r="M6" s="26"/>
      <c r="N6" s="26"/>
      <c r="O6" s="26"/>
      <c r="P6" s="26"/>
      <c r="Q6" s="26"/>
      <c r="R6" s="26"/>
      <c r="S6" s="26"/>
    </row>
    <row r="7" spans="1:19" x14ac:dyDescent="0.2">
      <c r="A7" s="12" t="s">
        <v>170</v>
      </c>
      <c r="B7" s="9">
        <v>0</v>
      </c>
      <c r="C7" s="10" t="s">
        <v>238</v>
      </c>
      <c r="D7" s="9">
        <v>0</v>
      </c>
      <c r="E7" s="10" t="s">
        <v>238</v>
      </c>
      <c r="F7" s="9">
        <v>0</v>
      </c>
      <c r="G7" s="10" t="s">
        <v>159</v>
      </c>
      <c r="H7" s="9">
        <v>0</v>
      </c>
      <c r="I7" s="10" t="s">
        <v>238</v>
      </c>
      <c r="J7" s="9">
        <v>0</v>
      </c>
      <c r="K7" s="10" t="s">
        <v>238</v>
      </c>
      <c r="L7" s="9">
        <v>0</v>
      </c>
      <c r="M7" s="10" t="s">
        <v>159</v>
      </c>
      <c r="N7" s="9">
        <v>0</v>
      </c>
      <c r="O7" s="10" t="s">
        <v>238</v>
      </c>
      <c r="P7" s="9">
        <v>0</v>
      </c>
      <c r="Q7" s="10" t="s">
        <v>238</v>
      </c>
      <c r="R7" s="9">
        <v>0</v>
      </c>
      <c r="S7" s="10" t="s">
        <v>159</v>
      </c>
    </row>
    <row r="8" spans="1:19" x14ac:dyDescent="0.2">
      <c r="A8" s="12" t="s">
        <v>171</v>
      </c>
      <c r="B8" s="9">
        <v>0</v>
      </c>
      <c r="C8" s="10" t="s">
        <v>238</v>
      </c>
      <c r="D8" s="9">
        <v>0</v>
      </c>
      <c r="E8" s="10" t="s">
        <v>238</v>
      </c>
      <c r="F8" s="9">
        <v>0</v>
      </c>
      <c r="G8" s="10" t="s">
        <v>159</v>
      </c>
      <c r="H8" s="9">
        <v>0</v>
      </c>
      <c r="I8" s="10" t="s">
        <v>238</v>
      </c>
      <c r="J8" s="9">
        <v>0</v>
      </c>
      <c r="K8" s="10" t="s">
        <v>238</v>
      </c>
      <c r="L8" s="9">
        <v>0</v>
      </c>
      <c r="M8" s="10" t="s">
        <v>159</v>
      </c>
      <c r="N8" s="9">
        <v>0</v>
      </c>
      <c r="O8" s="10" t="s">
        <v>238</v>
      </c>
      <c r="P8" s="9">
        <v>0</v>
      </c>
      <c r="Q8" s="10" t="s">
        <v>238</v>
      </c>
      <c r="R8" s="9">
        <v>0</v>
      </c>
      <c r="S8" s="10" t="s">
        <v>159</v>
      </c>
    </row>
    <row r="9" spans="1:19" x14ac:dyDescent="0.2">
      <c r="A9" s="12" t="s">
        <v>172</v>
      </c>
      <c r="B9" s="9">
        <v>0</v>
      </c>
      <c r="C9" s="10" t="s">
        <v>238</v>
      </c>
      <c r="D9" s="9">
        <v>0</v>
      </c>
      <c r="E9" s="10" t="s">
        <v>238</v>
      </c>
      <c r="F9" s="9">
        <v>0</v>
      </c>
      <c r="G9" s="10" t="s">
        <v>159</v>
      </c>
      <c r="H9" s="9">
        <v>0</v>
      </c>
      <c r="I9" s="10" t="s">
        <v>238</v>
      </c>
      <c r="J9" s="9">
        <v>0</v>
      </c>
      <c r="K9" s="10" t="s">
        <v>238</v>
      </c>
      <c r="L9" s="9">
        <v>0</v>
      </c>
      <c r="M9" s="10" t="s">
        <v>159</v>
      </c>
      <c r="N9" s="9">
        <v>0</v>
      </c>
      <c r="O9" s="10" t="s">
        <v>238</v>
      </c>
      <c r="P9" s="9">
        <v>0</v>
      </c>
      <c r="Q9" s="10" t="s">
        <v>238</v>
      </c>
      <c r="R9" s="9">
        <v>0</v>
      </c>
      <c r="S9" s="10" t="s">
        <v>159</v>
      </c>
    </row>
    <row r="10" spans="1:19" x14ac:dyDescent="0.2">
      <c r="A10" s="12" t="s">
        <v>173</v>
      </c>
      <c r="B10" s="9">
        <v>0</v>
      </c>
      <c r="C10" s="10" t="s">
        <v>238</v>
      </c>
      <c r="D10" s="9">
        <v>0</v>
      </c>
      <c r="E10" s="10" t="s">
        <v>238</v>
      </c>
      <c r="F10" s="9">
        <v>3.2794791415481101E-3</v>
      </c>
      <c r="G10" s="10" t="s">
        <v>159</v>
      </c>
      <c r="H10" s="9">
        <v>0</v>
      </c>
      <c r="I10" s="10" t="s">
        <v>238</v>
      </c>
      <c r="J10" s="9">
        <v>0</v>
      </c>
      <c r="K10" s="10" t="s">
        <v>238</v>
      </c>
      <c r="L10" s="9">
        <v>0</v>
      </c>
      <c r="M10" s="10" t="s">
        <v>159</v>
      </c>
      <c r="N10" s="9">
        <v>0</v>
      </c>
      <c r="O10" s="10" t="s">
        <v>238</v>
      </c>
      <c r="P10" s="9">
        <v>0</v>
      </c>
      <c r="Q10" s="10" t="s">
        <v>238</v>
      </c>
      <c r="R10" s="9">
        <v>3.4183222070296798E-5</v>
      </c>
      <c r="S10" s="10" t="s">
        <v>159</v>
      </c>
    </row>
    <row r="11" spans="1:19" x14ac:dyDescent="0.2">
      <c r="A11" s="12" t="s">
        <v>174</v>
      </c>
      <c r="B11" s="9">
        <v>0</v>
      </c>
      <c r="C11" s="10" t="s">
        <v>238</v>
      </c>
      <c r="D11" s="9">
        <v>0</v>
      </c>
      <c r="E11" s="10" t="s">
        <v>238</v>
      </c>
      <c r="F11" s="9">
        <v>0.123924545663676</v>
      </c>
      <c r="G11" s="10" t="s">
        <v>159</v>
      </c>
      <c r="H11" s="9">
        <v>0</v>
      </c>
      <c r="I11" s="10" t="s">
        <v>238</v>
      </c>
      <c r="J11" s="9">
        <v>0</v>
      </c>
      <c r="K11" s="10" t="s">
        <v>238</v>
      </c>
      <c r="L11" s="9">
        <v>0</v>
      </c>
      <c r="M11" s="10" t="s">
        <v>159</v>
      </c>
      <c r="N11" s="9">
        <v>0</v>
      </c>
      <c r="O11" s="10" t="s">
        <v>238</v>
      </c>
      <c r="P11" s="9">
        <v>0</v>
      </c>
      <c r="Q11" s="10" t="s">
        <v>238</v>
      </c>
      <c r="R11" s="9">
        <v>1.2776332360147E-3</v>
      </c>
      <c r="S11" s="10" t="s">
        <v>159</v>
      </c>
    </row>
    <row r="12" spans="1:19" x14ac:dyDescent="0.2">
      <c r="A12" s="12" t="s">
        <v>175</v>
      </c>
      <c r="B12" s="9">
        <v>0</v>
      </c>
      <c r="C12" s="10" t="s">
        <v>238</v>
      </c>
      <c r="D12" s="9">
        <v>0</v>
      </c>
      <c r="E12" s="10" t="s">
        <v>238</v>
      </c>
      <c r="F12" s="9">
        <v>0.30872384937238501</v>
      </c>
      <c r="G12" s="10" t="s">
        <v>159</v>
      </c>
      <c r="H12" s="9">
        <v>0</v>
      </c>
      <c r="I12" s="10" t="s">
        <v>238</v>
      </c>
      <c r="J12" s="9">
        <v>0</v>
      </c>
      <c r="K12" s="10" t="s">
        <v>238</v>
      </c>
      <c r="L12" s="9">
        <v>1.6300804173005899E-4</v>
      </c>
      <c r="M12" s="10" t="s">
        <v>179</v>
      </c>
      <c r="N12" s="9">
        <v>0</v>
      </c>
      <c r="O12" s="10" t="s">
        <v>238</v>
      </c>
      <c r="P12" s="9">
        <v>0</v>
      </c>
      <c r="Q12" s="10" t="s">
        <v>238</v>
      </c>
      <c r="R12" s="9">
        <v>3.19751333379511E-3</v>
      </c>
      <c r="S12" s="10" t="s">
        <v>159</v>
      </c>
    </row>
    <row r="13" spans="1:19" x14ac:dyDescent="0.2">
      <c r="A13" s="12" t="s">
        <v>176</v>
      </c>
      <c r="B13" s="9">
        <v>0</v>
      </c>
      <c r="C13" s="10" t="s">
        <v>238</v>
      </c>
      <c r="D13" s="9">
        <v>0</v>
      </c>
      <c r="E13" s="10" t="s">
        <v>238</v>
      </c>
      <c r="F13" s="9">
        <v>0.28181307360928998</v>
      </c>
      <c r="G13" s="10" t="s">
        <v>159</v>
      </c>
      <c r="H13" s="9">
        <v>0</v>
      </c>
      <c r="I13" s="10" t="s">
        <v>280</v>
      </c>
      <c r="J13" s="9">
        <v>0</v>
      </c>
      <c r="K13" s="10" t="s">
        <v>238</v>
      </c>
      <c r="L13" s="9">
        <v>1.25E-3</v>
      </c>
      <c r="M13" s="10" t="s">
        <v>179</v>
      </c>
      <c r="N13" s="9">
        <v>0</v>
      </c>
      <c r="O13" s="10" t="s">
        <v>238</v>
      </c>
      <c r="P13" s="9">
        <v>0</v>
      </c>
      <c r="Q13" s="10" t="s">
        <v>238</v>
      </c>
      <c r="R13" s="9">
        <v>3.0728728951711702E-3</v>
      </c>
      <c r="S13" s="10" t="s">
        <v>159</v>
      </c>
    </row>
    <row r="14" spans="1:19" x14ac:dyDescent="0.2">
      <c r="A14" s="12" t="s">
        <v>177</v>
      </c>
      <c r="B14" s="9">
        <v>0</v>
      </c>
      <c r="C14" s="10" t="s">
        <v>238</v>
      </c>
      <c r="D14" s="9">
        <v>0</v>
      </c>
      <c r="E14" s="10" t="s">
        <v>238</v>
      </c>
      <c r="F14" s="9">
        <v>0.33802045288531801</v>
      </c>
      <c r="G14" s="10" t="s">
        <v>159</v>
      </c>
      <c r="H14" s="9">
        <v>0</v>
      </c>
      <c r="I14" s="10" t="s">
        <v>238</v>
      </c>
      <c r="J14" s="9">
        <v>0</v>
      </c>
      <c r="K14" s="10" t="s">
        <v>238</v>
      </c>
      <c r="L14" s="9">
        <v>3.1309297912713501E-4</v>
      </c>
      <c r="M14" s="10" t="s">
        <v>179</v>
      </c>
      <c r="N14" s="9">
        <v>0</v>
      </c>
      <c r="O14" s="10" t="s">
        <v>238</v>
      </c>
      <c r="P14" s="9">
        <v>0</v>
      </c>
      <c r="Q14" s="10" t="s">
        <v>238</v>
      </c>
      <c r="R14" s="9">
        <v>3.6330471514386801E-3</v>
      </c>
      <c r="S14" s="10" t="s">
        <v>159</v>
      </c>
    </row>
    <row r="15" spans="1:19" x14ac:dyDescent="0.2">
      <c r="A15" s="12" t="s">
        <v>181</v>
      </c>
      <c r="B15" s="9">
        <v>0</v>
      </c>
      <c r="C15" s="10" t="s">
        <v>238</v>
      </c>
      <c r="D15" s="9">
        <v>0</v>
      </c>
      <c r="E15" s="10" t="s">
        <v>238</v>
      </c>
      <c r="F15" s="9">
        <v>0.25620094191522802</v>
      </c>
      <c r="G15" s="10" t="s">
        <v>159</v>
      </c>
      <c r="H15" s="9">
        <v>0</v>
      </c>
      <c r="I15" s="10" t="s">
        <v>238</v>
      </c>
      <c r="J15" s="9">
        <v>0</v>
      </c>
      <c r="K15" s="10" t="s">
        <v>238</v>
      </c>
      <c r="L15" s="9">
        <v>0</v>
      </c>
      <c r="M15" s="10" t="s">
        <v>238</v>
      </c>
      <c r="N15" s="9">
        <v>0</v>
      </c>
      <c r="O15" s="10" t="s">
        <v>238</v>
      </c>
      <c r="P15" s="9">
        <v>0</v>
      </c>
      <c r="Q15" s="10" t="s">
        <v>238</v>
      </c>
      <c r="R15" s="9">
        <v>2.66964748221053E-3</v>
      </c>
      <c r="S15" s="10" t="s">
        <v>159</v>
      </c>
    </row>
    <row r="16" spans="1:19" x14ac:dyDescent="0.2">
      <c r="A16" s="12" t="s">
        <v>182</v>
      </c>
      <c r="B16" s="9">
        <v>0</v>
      </c>
      <c r="C16" s="10" t="s">
        <v>238</v>
      </c>
      <c r="D16" s="9">
        <v>0</v>
      </c>
      <c r="E16" s="10" t="s">
        <v>238</v>
      </c>
      <c r="F16" s="9">
        <v>0.216125076640098</v>
      </c>
      <c r="G16" s="10" t="s">
        <v>159</v>
      </c>
      <c r="H16" s="9">
        <v>0</v>
      </c>
      <c r="I16" s="10" t="s">
        <v>238</v>
      </c>
      <c r="J16" s="9">
        <v>0</v>
      </c>
      <c r="K16" s="10" t="s">
        <v>238</v>
      </c>
      <c r="L16" s="9">
        <v>0</v>
      </c>
      <c r="M16" s="10" t="s">
        <v>238</v>
      </c>
      <c r="N16" s="9">
        <v>0</v>
      </c>
      <c r="O16" s="10" t="s">
        <v>238</v>
      </c>
      <c r="P16" s="9">
        <v>0</v>
      </c>
      <c r="Q16" s="10" t="s">
        <v>238</v>
      </c>
      <c r="R16" s="9">
        <v>2.3821309766568102E-3</v>
      </c>
      <c r="S16" s="10" t="s">
        <v>159</v>
      </c>
    </row>
    <row r="17" spans="1:19" x14ac:dyDescent="0.2">
      <c r="A17" s="12" t="s">
        <v>183</v>
      </c>
      <c r="B17" s="9">
        <v>0</v>
      </c>
      <c r="C17" s="10" t="s">
        <v>238</v>
      </c>
      <c r="D17" s="9">
        <v>0</v>
      </c>
      <c r="E17" s="10" t="s">
        <v>238</v>
      </c>
      <c r="F17" s="9">
        <v>0.20650895856662899</v>
      </c>
      <c r="G17" s="10" t="s">
        <v>159</v>
      </c>
      <c r="H17" s="9">
        <v>0</v>
      </c>
      <c r="I17" s="10" t="s">
        <v>238</v>
      </c>
      <c r="J17" s="9">
        <v>0</v>
      </c>
      <c r="K17" s="10" t="s">
        <v>238</v>
      </c>
      <c r="L17" s="9">
        <v>0</v>
      </c>
      <c r="M17" s="10" t="s">
        <v>238</v>
      </c>
      <c r="N17" s="9">
        <v>0</v>
      </c>
      <c r="O17" s="10" t="s">
        <v>238</v>
      </c>
      <c r="P17" s="9">
        <v>0</v>
      </c>
      <c r="Q17" s="10" t="s">
        <v>238</v>
      </c>
      <c r="R17" s="9">
        <v>2.35922677873514E-3</v>
      </c>
      <c r="S17" s="10" t="s">
        <v>159</v>
      </c>
    </row>
    <row r="18" spans="1:19" x14ac:dyDescent="0.2">
      <c r="A18" s="12" t="s">
        <v>184</v>
      </c>
      <c r="B18" s="9">
        <v>0</v>
      </c>
      <c r="C18" s="10" t="s">
        <v>238</v>
      </c>
      <c r="D18" s="9">
        <v>0</v>
      </c>
      <c r="E18" s="10" t="s">
        <v>238</v>
      </c>
      <c r="F18" s="9">
        <v>8.8594095461048294E-2</v>
      </c>
      <c r="G18" s="10" t="s">
        <v>159</v>
      </c>
      <c r="H18" s="9">
        <v>0</v>
      </c>
      <c r="I18" s="10" t="s">
        <v>238</v>
      </c>
      <c r="J18" s="9">
        <v>0</v>
      </c>
      <c r="K18" s="10" t="s">
        <v>238</v>
      </c>
      <c r="L18" s="9">
        <v>0</v>
      </c>
      <c r="M18" s="10" t="s">
        <v>238</v>
      </c>
      <c r="N18" s="9">
        <v>0</v>
      </c>
      <c r="O18" s="10" t="s">
        <v>238</v>
      </c>
      <c r="P18" s="9">
        <v>0</v>
      </c>
      <c r="Q18" s="10" t="s">
        <v>238</v>
      </c>
      <c r="R18" s="9">
        <v>9.9556729944331795E-4</v>
      </c>
      <c r="S18" s="10" t="s">
        <v>159</v>
      </c>
    </row>
    <row r="19" spans="1:19" x14ac:dyDescent="0.2">
      <c r="A19" s="12" t="s">
        <v>185</v>
      </c>
      <c r="B19" s="9">
        <v>0</v>
      </c>
      <c r="C19" s="10" t="s">
        <v>238</v>
      </c>
      <c r="D19" s="9">
        <v>0</v>
      </c>
      <c r="E19" s="10" t="s">
        <v>238</v>
      </c>
      <c r="F19" s="9">
        <v>4.4193132544240003E-2</v>
      </c>
      <c r="G19" s="10" t="s">
        <v>159</v>
      </c>
      <c r="H19" s="9">
        <v>0</v>
      </c>
      <c r="I19" s="10" t="s">
        <v>238</v>
      </c>
      <c r="J19" s="9">
        <v>0</v>
      </c>
      <c r="K19" s="10" t="s">
        <v>238</v>
      </c>
      <c r="L19" s="9">
        <v>0</v>
      </c>
      <c r="M19" s="10" t="s">
        <v>238</v>
      </c>
      <c r="N19" s="9">
        <v>0</v>
      </c>
      <c r="O19" s="10" t="s">
        <v>238</v>
      </c>
      <c r="P19" s="9">
        <v>0</v>
      </c>
      <c r="Q19" s="10" t="s">
        <v>238</v>
      </c>
      <c r="R19" s="9">
        <v>5.0398604716432702E-4</v>
      </c>
      <c r="S19" s="10" t="s">
        <v>159</v>
      </c>
    </row>
    <row r="20" spans="1:19" x14ac:dyDescent="0.2">
      <c r="A20" s="12" t="s">
        <v>187</v>
      </c>
      <c r="B20" s="9">
        <v>0</v>
      </c>
      <c r="C20" s="10" t="s">
        <v>238</v>
      </c>
      <c r="D20" s="9">
        <v>0</v>
      </c>
      <c r="E20" s="10" t="s">
        <v>238</v>
      </c>
      <c r="F20" s="9">
        <v>7.7290270160471301E-3</v>
      </c>
      <c r="G20" s="10" t="s">
        <v>159</v>
      </c>
      <c r="H20" s="9">
        <v>0</v>
      </c>
      <c r="I20" s="10" t="s">
        <v>238</v>
      </c>
      <c r="J20" s="9">
        <v>0</v>
      </c>
      <c r="K20" s="10" t="s">
        <v>238</v>
      </c>
      <c r="L20" s="9">
        <v>0</v>
      </c>
      <c r="M20" s="10" t="s">
        <v>238</v>
      </c>
      <c r="N20" s="9">
        <v>0</v>
      </c>
      <c r="O20" s="10" t="s">
        <v>238</v>
      </c>
      <c r="P20" s="9">
        <v>0</v>
      </c>
      <c r="Q20" s="10" t="s">
        <v>238</v>
      </c>
      <c r="R20" s="9">
        <v>9.25099743014342E-5</v>
      </c>
      <c r="S20" s="10" t="s">
        <v>159</v>
      </c>
    </row>
    <row r="21" spans="1:19" x14ac:dyDescent="0.2">
      <c r="A21" s="12" t="s">
        <v>188</v>
      </c>
      <c r="B21" s="9">
        <v>0</v>
      </c>
      <c r="C21" s="10" t="s">
        <v>238</v>
      </c>
      <c r="D21" s="9">
        <v>0</v>
      </c>
      <c r="E21" s="10" t="s">
        <v>238</v>
      </c>
      <c r="F21" s="9">
        <v>0</v>
      </c>
      <c r="G21" s="10" t="s">
        <v>159</v>
      </c>
      <c r="H21" s="9">
        <v>0</v>
      </c>
      <c r="I21" s="10" t="s">
        <v>238</v>
      </c>
      <c r="J21" s="9">
        <v>0</v>
      </c>
      <c r="K21" s="10" t="s">
        <v>238</v>
      </c>
      <c r="L21" s="9">
        <v>0</v>
      </c>
      <c r="M21" s="10" t="s">
        <v>238</v>
      </c>
      <c r="N21" s="9">
        <v>0</v>
      </c>
      <c r="O21" s="10" t="s">
        <v>238</v>
      </c>
      <c r="P21" s="9">
        <v>0</v>
      </c>
      <c r="Q21" s="10" t="s">
        <v>238</v>
      </c>
      <c r="R21" s="9">
        <v>0</v>
      </c>
      <c r="S21" s="10" t="s">
        <v>159</v>
      </c>
    </row>
    <row r="22" spans="1:19" x14ac:dyDescent="0.2">
      <c r="A22" s="12" t="s">
        <v>189</v>
      </c>
      <c r="B22" s="9">
        <v>0</v>
      </c>
      <c r="C22" s="10" t="s">
        <v>238</v>
      </c>
      <c r="D22" s="9">
        <v>0</v>
      </c>
      <c r="E22" s="10" t="s">
        <v>238</v>
      </c>
      <c r="F22" s="9">
        <v>0</v>
      </c>
      <c r="G22" s="10" t="s">
        <v>159</v>
      </c>
      <c r="H22" s="9">
        <v>0</v>
      </c>
      <c r="I22" s="10" t="s">
        <v>238</v>
      </c>
      <c r="J22" s="9">
        <v>0</v>
      </c>
      <c r="K22" s="10" t="s">
        <v>238</v>
      </c>
      <c r="L22" s="9">
        <v>0</v>
      </c>
      <c r="M22" s="10" t="s">
        <v>238</v>
      </c>
      <c r="N22" s="9">
        <v>0</v>
      </c>
      <c r="O22" s="10" t="s">
        <v>238</v>
      </c>
      <c r="P22" s="9">
        <v>0</v>
      </c>
      <c r="Q22" s="10" t="s">
        <v>238</v>
      </c>
      <c r="R22" s="9">
        <v>0</v>
      </c>
      <c r="S22" s="10" t="s">
        <v>159</v>
      </c>
    </row>
    <row r="23" spans="1:19" x14ac:dyDescent="0.2">
      <c r="A23" s="12" t="s">
        <v>190</v>
      </c>
      <c r="B23" s="9">
        <v>0</v>
      </c>
      <c r="C23" s="10" t="s">
        <v>238</v>
      </c>
      <c r="D23" s="9">
        <v>0</v>
      </c>
      <c r="E23" s="10" t="s">
        <v>238</v>
      </c>
      <c r="F23" s="9">
        <v>0</v>
      </c>
      <c r="G23" s="10" t="s">
        <v>159</v>
      </c>
      <c r="H23" s="9">
        <v>0</v>
      </c>
      <c r="I23" s="10" t="s">
        <v>238</v>
      </c>
      <c r="J23" s="9">
        <v>0</v>
      </c>
      <c r="K23" s="10" t="s">
        <v>238</v>
      </c>
      <c r="L23" s="9">
        <v>0</v>
      </c>
      <c r="M23" s="10" t="s">
        <v>238</v>
      </c>
      <c r="N23" s="9">
        <v>0</v>
      </c>
      <c r="O23" s="10" t="s">
        <v>238</v>
      </c>
      <c r="P23" s="9">
        <v>0</v>
      </c>
      <c r="Q23" s="10" t="s">
        <v>238</v>
      </c>
      <c r="R23" s="9">
        <v>0</v>
      </c>
      <c r="S23" s="10" t="s">
        <v>159</v>
      </c>
    </row>
    <row r="24" spans="1:19" x14ac:dyDescent="0.2">
      <c r="A24" s="12" t="s">
        <v>191</v>
      </c>
      <c r="B24" s="9">
        <v>0</v>
      </c>
      <c r="C24" s="10" t="s">
        <v>238</v>
      </c>
      <c r="D24" s="9">
        <v>0</v>
      </c>
      <c r="E24" s="10" t="s">
        <v>238</v>
      </c>
      <c r="F24" s="9">
        <v>0</v>
      </c>
      <c r="G24" s="10" t="s">
        <v>159</v>
      </c>
      <c r="H24" s="9">
        <v>0</v>
      </c>
      <c r="I24" s="10" t="s">
        <v>238</v>
      </c>
      <c r="J24" s="9">
        <v>0</v>
      </c>
      <c r="K24" s="10" t="s">
        <v>238</v>
      </c>
      <c r="L24" s="9">
        <v>0</v>
      </c>
      <c r="M24" s="10" t="s">
        <v>238</v>
      </c>
      <c r="N24" s="9">
        <v>0</v>
      </c>
      <c r="O24" s="10" t="s">
        <v>238</v>
      </c>
      <c r="P24" s="9">
        <v>0</v>
      </c>
      <c r="Q24" s="10" t="s">
        <v>238</v>
      </c>
      <c r="R24" s="9">
        <v>0</v>
      </c>
      <c r="S24" s="10" t="s">
        <v>159</v>
      </c>
    </row>
    <row r="25" spans="1:19" x14ac:dyDescent="0.2">
      <c r="A25" s="12" t="s">
        <v>192</v>
      </c>
      <c r="B25" s="9">
        <v>0</v>
      </c>
      <c r="C25" s="10" t="s">
        <v>238</v>
      </c>
      <c r="D25" s="9">
        <v>0</v>
      </c>
      <c r="E25" s="10" t="s">
        <v>238</v>
      </c>
      <c r="F25" s="9">
        <v>0</v>
      </c>
      <c r="G25" s="10" t="s">
        <v>159</v>
      </c>
      <c r="H25" s="9">
        <v>0</v>
      </c>
      <c r="I25" s="10" t="s">
        <v>238</v>
      </c>
      <c r="J25" s="9">
        <v>0</v>
      </c>
      <c r="K25" s="10" t="s">
        <v>238</v>
      </c>
      <c r="L25" s="9">
        <v>0</v>
      </c>
      <c r="M25" s="10" t="s">
        <v>238</v>
      </c>
      <c r="N25" s="9">
        <v>0</v>
      </c>
      <c r="O25" s="10" t="s">
        <v>238</v>
      </c>
      <c r="P25" s="9">
        <v>0</v>
      </c>
      <c r="Q25" s="10" t="s">
        <v>238</v>
      </c>
      <c r="R25" s="9">
        <v>0</v>
      </c>
      <c r="S25" s="10" t="s">
        <v>159</v>
      </c>
    </row>
    <row r="26" spans="1:19" x14ac:dyDescent="0.2">
      <c r="A26" s="12" t="s">
        <v>193</v>
      </c>
      <c r="B26" s="9">
        <v>0</v>
      </c>
      <c r="C26" s="10" t="s">
        <v>238</v>
      </c>
      <c r="D26" s="9">
        <v>0</v>
      </c>
      <c r="E26" s="10" t="s">
        <v>238</v>
      </c>
      <c r="F26" s="9">
        <v>0</v>
      </c>
      <c r="G26" s="10" t="s">
        <v>159</v>
      </c>
      <c r="H26" s="9">
        <v>0</v>
      </c>
      <c r="I26" s="10" t="s">
        <v>238</v>
      </c>
      <c r="J26" s="9">
        <v>0</v>
      </c>
      <c r="K26" s="10" t="s">
        <v>238</v>
      </c>
      <c r="L26" s="9">
        <v>0</v>
      </c>
      <c r="M26" s="10" t="s">
        <v>238</v>
      </c>
      <c r="N26" s="9">
        <v>0</v>
      </c>
      <c r="O26" s="10" t="s">
        <v>238</v>
      </c>
      <c r="P26" s="9">
        <v>0</v>
      </c>
      <c r="Q26" s="10" t="s">
        <v>238</v>
      </c>
      <c r="R26" s="9">
        <v>0</v>
      </c>
      <c r="S26" s="10" t="s">
        <v>159</v>
      </c>
    </row>
    <row r="27" spans="1:19" x14ac:dyDescent="0.2">
      <c r="A27" s="12" t="s">
        <v>195</v>
      </c>
      <c r="B27" s="9">
        <v>0</v>
      </c>
      <c r="C27" s="10" t="s">
        <v>238</v>
      </c>
      <c r="D27" s="9">
        <v>0</v>
      </c>
      <c r="E27" s="10" t="s">
        <v>238</v>
      </c>
      <c r="F27" s="9">
        <v>4.9419322955275501E-5</v>
      </c>
      <c r="G27" s="10" t="s">
        <v>159</v>
      </c>
      <c r="H27" s="9">
        <v>0</v>
      </c>
      <c r="I27" s="10" t="s">
        <v>238</v>
      </c>
      <c r="J27" s="9">
        <v>0</v>
      </c>
      <c r="K27" s="10" t="s">
        <v>238</v>
      </c>
      <c r="L27" s="9">
        <v>0</v>
      </c>
      <c r="M27" s="10" t="s">
        <v>238</v>
      </c>
      <c r="N27" s="9">
        <v>0</v>
      </c>
      <c r="O27" s="10" t="s">
        <v>238</v>
      </c>
      <c r="P27" s="9">
        <v>0</v>
      </c>
      <c r="Q27" s="10" t="s">
        <v>238</v>
      </c>
      <c r="R27" s="9">
        <v>7.0930537724406498E-7</v>
      </c>
      <c r="S27" s="10" t="s">
        <v>159</v>
      </c>
    </row>
    <row r="28" spans="1:19" x14ac:dyDescent="0.2">
      <c r="A28" s="12" t="s">
        <v>196</v>
      </c>
      <c r="B28" s="9">
        <v>0</v>
      </c>
      <c r="C28" s="10" t="s">
        <v>238</v>
      </c>
      <c r="D28" s="9">
        <v>0</v>
      </c>
      <c r="E28" s="10" t="s">
        <v>238</v>
      </c>
      <c r="F28" s="9">
        <v>2.71516088740855E-5</v>
      </c>
      <c r="G28" s="10" t="s">
        <v>159</v>
      </c>
      <c r="H28" s="9">
        <v>0</v>
      </c>
      <c r="I28" s="10" t="s">
        <v>238</v>
      </c>
      <c r="J28" s="9">
        <v>0</v>
      </c>
      <c r="K28" s="10" t="s">
        <v>238</v>
      </c>
      <c r="L28" s="9">
        <v>0</v>
      </c>
      <c r="M28" s="10" t="s">
        <v>238</v>
      </c>
      <c r="N28" s="9">
        <v>0</v>
      </c>
      <c r="O28" s="10" t="s">
        <v>238</v>
      </c>
      <c r="P28" s="9">
        <v>0</v>
      </c>
      <c r="Q28" s="10" t="s">
        <v>238</v>
      </c>
      <c r="R28" s="9">
        <v>3.9339577683385798E-7</v>
      </c>
      <c r="S28" s="10" t="s">
        <v>159</v>
      </c>
    </row>
    <row r="29" spans="1:19" x14ac:dyDescent="0.2">
      <c r="A29" s="12" t="s">
        <v>198</v>
      </c>
      <c r="B29" s="9">
        <v>0</v>
      </c>
      <c r="C29" s="10" t="s">
        <v>238</v>
      </c>
      <c r="D29" s="9">
        <v>0</v>
      </c>
      <c r="E29" s="10" t="s">
        <v>238</v>
      </c>
      <c r="F29" s="9">
        <v>5.7810151462596799E-6</v>
      </c>
      <c r="G29" s="10" t="s">
        <v>159</v>
      </c>
      <c r="H29" s="9">
        <v>0</v>
      </c>
      <c r="I29" s="10" t="s">
        <v>238</v>
      </c>
      <c r="J29" s="9">
        <v>0</v>
      </c>
      <c r="K29" s="10" t="s">
        <v>238</v>
      </c>
      <c r="L29" s="9">
        <v>0</v>
      </c>
      <c r="M29" s="10" t="s">
        <v>238</v>
      </c>
      <c r="N29" s="9">
        <v>0</v>
      </c>
      <c r="O29" s="10" t="s">
        <v>238</v>
      </c>
      <c r="P29" s="9">
        <v>0</v>
      </c>
      <c r="Q29" s="10" t="s">
        <v>238</v>
      </c>
      <c r="R29" s="9">
        <v>8.3191284215535294E-8</v>
      </c>
      <c r="S29" s="10" t="s">
        <v>159</v>
      </c>
    </row>
    <row r="30" spans="1:19" x14ac:dyDescent="0.2">
      <c r="A30" s="12" t="s">
        <v>199</v>
      </c>
      <c r="B30" s="9">
        <v>0</v>
      </c>
      <c r="C30" s="10" t="s">
        <v>238</v>
      </c>
      <c r="D30" s="9">
        <v>0</v>
      </c>
      <c r="E30" s="10" t="s">
        <v>238</v>
      </c>
      <c r="F30" s="9">
        <v>5.0091855480710297E-3</v>
      </c>
      <c r="G30" s="10" t="s">
        <v>225</v>
      </c>
      <c r="H30" s="9">
        <v>0</v>
      </c>
      <c r="I30" s="10" t="s">
        <v>238</v>
      </c>
      <c r="J30" s="9">
        <v>0</v>
      </c>
      <c r="K30" s="10" t="s">
        <v>238</v>
      </c>
      <c r="L30" s="9">
        <v>0</v>
      </c>
      <c r="M30" s="10" t="s">
        <v>238</v>
      </c>
      <c r="N30" s="9">
        <v>0</v>
      </c>
      <c r="O30" s="10" t="s">
        <v>238</v>
      </c>
      <c r="P30" s="9">
        <v>0</v>
      </c>
      <c r="Q30" s="10" t="s">
        <v>238</v>
      </c>
      <c r="R30" s="9">
        <v>6.5544136524109503E-5</v>
      </c>
      <c r="S30" s="10" t="s">
        <v>159</v>
      </c>
    </row>
    <row r="31" spans="1:19" x14ac:dyDescent="0.2">
      <c r="A31" s="12" t="s">
        <v>200</v>
      </c>
      <c r="B31" s="9">
        <v>0</v>
      </c>
      <c r="C31" s="10" t="s">
        <v>238</v>
      </c>
      <c r="D31" s="9">
        <v>0</v>
      </c>
      <c r="E31" s="10" t="s">
        <v>238</v>
      </c>
      <c r="F31" s="9">
        <v>2.3559395785416801E-2</v>
      </c>
      <c r="G31" s="10" t="s">
        <v>159</v>
      </c>
      <c r="H31" s="9">
        <v>0</v>
      </c>
      <c r="I31" s="10" t="s">
        <v>238</v>
      </c>
      <c r="J31" s="9">
        <v>0</v>
      </c>
      <c r="K31" s="10" t="s">
        <v>238</v>
      </c>
      <c r="L31" s="9">
        <v>0</v>
      </c>
      <c r="M31" s="10" t="s">
        <v>238</v>
      </c>
      <c r="N31" s="9">
        <v>0</v>
      </c>
      <c r="O31" s="10" t="s">
        <v>238</v>
      </c>
      <c r="P31" s="9">
        <v>0</v>
      </c>
      <c r="Q31" s="10" t="s">
        <v>238</v>
      </c>
      <c r="R31" s="9">
        <v>2.8705684179911202E-4</v>
      </c>
      <c r="S31" s="10" t="s">
        <v>159</v>
      </c>
    </row>
    <row r="32" spans="1:19" x14ac:dyDescent="0.2">
      <c r="A32" s="15" t="s">
        <v>201</v>
      </c>
      <c r="B32" s="13">
        <v>0</v>
      </c>
      <c r="C32" s="14" t="s">
        <v>238</v>
      </c>
      <c r="D32" s="13">
        <v>0</v>
      </c>
      <c r="E32" s="14" t="s">
        <v>238</v>
      </c>
      <c r="F32" s="13">
        <v>6.4088238682179499E-2</v>
      </c>
      <c r="G32" s="14" t="s">
        <v>159</v>
      </c>
      <c r="H32" s="13">
        <v>0</v>
      </c>
      <c r="I32" s="14" t="s">
        <v>238</v>
      </c>
      <c r="J32" s="13">
        <v>0</v>
      </c>
      <c r="K32" s="14" t="s">
        <v>238</v>
      </c>
      <c r="L32" s="13">
        <v>0</v>
      </c>
      <c r="M32" s="14" t="s">
        <v>238</v>
      </c>
      <c r="N32" s="13">
        <v>0</v>
      </c>
      <c r="O32" s="14" t="s">
        <v>238</v>
      </c>
      <c r="P32" s="13">
        <v>0</v>
      </c>
      <c r="Q32" s="14" t="s">
        <v>238</v>
      </c>
      <c r="R32" s="13">
        <v>8.0201126289924896E-4</v>
      </c>
      <c r="S32" s="14" t="s">
        <v>159</v>
      </c>
    </row>
    <row r="34" spans="1:2" x14ac:dyDescent="0.2">
      <c r="A34" s="16" t="s">
        <v>202</v>
      </c>
      <c r="B34" s="16" t="s">
        <v>215</v>
      </c>
    </row>
    <row r="36" spans="1:2" x14ac:dyDescent="0.2">
      <c r="B36" s="16" t="s">
        <v>288</v>
      </c>
    </row>
    <row r="37" spans="1:2" x14ac:dyDescent="0.2">
      <c r="B37" s="16" t="s">
        <v>282</v>
      </c>
    </row>
    <row r="38" spans="1:2" x14ac:dyDescent="0.2">
      <c r="B38" s="16" t="s">
        <v>283</v>
      </c>
    </row>
    <row r="40" spans="1:2" x14ac:dyDescent="0.2">
      <c r="B40" s="16" t="s">
        <v>241</v>
      </c>
    </row>
    <row r="43" spans="1:2" x14ac:dyDescent="0.2">
      <c r="A43" s="17" t="str">
        <f>HYPERLINK("#'INTERACTIVE_GAMING 8'!A2", "&lt;&lt;&lt; Previous table")</f>
        <v>&lt;&lt;&lt; Previous table</v>
      </c>
    </row>
    <row r="44" spans="1:2" x14ac:dyDescent="0.2">
      <c r="A44" s="17" t="str">
        <f>HYPERLINK("#'INTERACTIVE_GAMING 10'!A2", "&gt;&gt;&gt; Next table")</f>
        <v>&gt;&gt;&gt; Next table</v>
      </c>
    </row>
  </sheetData>
  <mergeCells count="12">
    <mergeCell ref="A2:S2"/>
    <mergeCell ref="A3:S3"/>
    <mergeCell ref="A6:S6"/>
    <mergeCell ref="B5:C5"/>
    <mergeCell ref="D5:E5"/>
    <mergeCell ref="F5:G5"/>
    <mergeCell ref="H5:I5"/>
    <mergeCell ref="J5:K5"/>
    <mergeCell ref="L5:M5"/>
    <mergeCell ref="N5:O5"/>
    <mergeCell ref="P5:Q5"/>
    <mergeCell ref="R5:S5"/>
  </mergeCells>
  <pageMargins left="0.7" right="0.7" top="0.75" bottom="0.75" header="0.3" footer="0.3"/>
  <pageSetup paperSize="9" orientation="portrait" horizontalDpi="300" verticalDpi="300"/>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dimension ref="A1:S44"/>
  <sheetViews>
    <sheetView workbookViewId="0"/>
  </sheetViews>
  <sheetFormatPr defaultColWidth="11.42578125" defaultRowHeight="12.75" x14ac:dyDescent="0.2"/>
  <cols>
    <col min="1" max="2" width="12.7109375" customWidth="1"/>
    <col min="3" max="3" width="4.42578125" customWidth="1"/>
    <col min="4" max="4" width="12.7109375" customWidth="1"/>
    <col min="5" max="5" width="4.42578125" customWidth="1"/>
    <col min="6" max="6" width="12.7109375" customWidth="1"/>
    <col min="7" max="7" width="4.42578125" customWidth="1"/>
    <col min="8" max="8" width="12.7109375" customWidth="1"/>
    <col min="9" max="9" width="4.42578125" customWidth="1"/>
    <col min="10" max="10" width="12.7109375" customWidth="1"/>
    <col min="11" max="11" width="4.42578125" customWidth="1"/>
    <col min="12" max="12" width="12.7109375" customWidth="1"/>
    <col min="13" max="13" width="4.42578125" customWidth="1"/>
    <col min="14" max="14" width="12.7109375" customWidth="1"/>
    <col min="15" max="15" width="4.42578125" customWidth="1"/>
    <col min="16" max="16" width="12.7109375" customWidth="1"/>
    <col min="17" max="17" width="4.42578125" customWidth="1"/>
    <col min="18" max="18" width="12.7109375" customWidth="1"/>
    <col min="19" max="19" width="4.42578125" customWidth="1"/>
  </cols>
  <sheetData>
    <row r="1" spans="1:19" x14ac:dyDescent="0.2">
      <c r="A1" s="8" t="str">
        <f>HYPERLINK("#'INDEX'!B45", "Link to index")</f>
        <v>Link to index</v>
      </c>
    </row>
    <row r="2" spans="1:19" ht="15.75" customHeight="1" x14ac:dyDescent="0.2">
      <c r="A2" s="25" t="s">
        <v>293</v>
      </c>
      <c r="B2" s="24"/>
      <c r="C2" s="24"/>
      <c r="D2" s="24"/>
      <c r="E2" s="24"/>
      <c r="F2" s="24"/>
      <c r="G2" s="24"/>
      <c r="H2" s="24"/>
      <c r="I2" s="24"/>
      <c r="J2" s="24"/>
      <c r="K2" s="24"/>
      <c r="L2" s="24"/>
      <c r="M2" s="24"/>
      <c r="N2" s="24"/>
      <c r="O2" s="24"/>
      <c r="P2" s="24"/>
      <c r="Q2" s="24"/>
      <c r="R2" s="24"/>
      <c r="S2" s="24"/>
    </row>
    <row r="3" spans="1:19" ht="15.75" customHeight="1" x14ac:dyDescent="0.2">
      <c r="A3" s="25" t="s">
        <v>63</v>
      </c>
      <c r="B3" s="24"/>
      <c r="C3" s="24"/>
      <c r="D3" s="24"/>
      <c r="E3" s="24"/>
      <c r="F3" s="24"/>
      <c r="G3" s="24"/>
      <c r="H3" s="24"/>
      <c r="I3" s="24"/>
      <c r="J3" s="24"/>
      <c r="K3" s="24"/>
      <c r="L3" s="24"/>
      <c r="M3" s="24"/>
      <c r="N3" s="24"/>
      <c r="O3" s="24"/>
      <c r="P3" s="24"/>
      <c r="Q3" s="24"/>
      <c r="R3" s="24"/>
      <c r="S3" s="24"/>
    </row>
    <row r="4" spans="1:19" ht="15.75" customHeight="1" x14ac:dyDescent="0.2"/>
    <row r="5" spans="1:19" ht="55.5" customHeight="1" x14ac:dyDescent="0.2">
      <c r="A5" s="11" t="s">
        <v>159</v>
      </c>
      <c r="B5" s="27" t="s">
        <v>160</v>
      </c>
      <c r="C5" s="27" t="s">
        <v>159</v>
      </c>
      <c r="D5" s="27" t="s">
        <v>161</v>
      </c>
      <c r="E5" s="27" t="s">
        <v>159</v>
      </c>
      <c r="F5" s="27" t="s">
        <v>162</v>
      </c>
      <c r="G5" s="27" t="s">
        <v>159</v>
      </c>
      <c r="H5" s="27" t="s">
        <v>163</v>
      </c>
      <c r="I5" s="27" t="s">
        <v>159</v>
      </c>
      <c r="J5" s="27" t="s">
        <v>164</v>
      </c>
      <c r="K5" s="27" t="s">
        <v>159</v>
      </c>
      <c r="L5" s="27" t="s">
        <v>165</v>
      </c>
      <c r="M5" s="27" t="s">
        <v>159</v>
      </c>
      <c r="N5" s="27" t="s">
        <v>166</v>
      </c>
      <c r="O5" s="27" t="s">
        <v>159</v>
      </c>
      <c r="P5" s="27" t="s">
        <v>167</v>
      </c>
      <c r="Q5" s="27" t="s">
        <v>159</v>
      </c>
      <c r="R5" s="27" t="s">
        <v>168</v>
      </c>
      <c r="S5" s="27" t="s">
        <v>159</v>
      </c>
    </row>
    <row r="6" spans="1:19" x14ac:dyDescent="0.2">
      <c r="A6" s="26" t="s">
        <v>222</v>
      </c>
      <c r="B6" s="26"/>
      <c r="C6" s="26"/>
      <c r="D6" s="26"/>
      <c r="E6" s="26"/>
      <c r="F6" s="26"/>
      <c r="G6" s="26"/>
      <c r="H6" s="26"/>
      <c r="I6" s="26"/>
      <c r="J6" s="26"/>
      <c r="K6" s="26"/>
      <c r="L6" s="26"/>
      <c r="M6" s="26"/>
      <c r="N6" s="26"/>
      <c r="O6" s="26"/>
      <c r="P6" s="26"/>
      <c r="Q6" s="26"/>
      <c r="R6" s="26"/>
      <c r="S6" s="26"/>
    </row>
    <row r="7" spans="1:19" x14ac:dyDescent="0.2">
      <c r="A7" s="12" t="s">
        <v>170</v>
      </c>
      <c r="B7" s="18">
        <v>0</v>
      </c>
      <c r="C7" s="10" t="s">
        <v>238</v>
      </c>
      <c r="D7" s="18">
        <v>0</v>
      </c>
      <c r="E7" s="10" t="s">
        <v>238</v>
      </c>
      <c r="F7" s="18">
        <v>0</v>
      </c>
      <c r="G7" s="10" t="s">
        <v>159</v>
      </c>
      <c r="H7" s="18">
        <v>0</v>
      </c>
      <c r="I7" s="10" t="s">
        <v>238</v>
      </c>
      <c r="J7" s="18">
        <v>0</v>
      </c>
      <c r="K7" s="10" t="s">
        <v>238</v>
      </c>
      <c r="L7" s="18">
        <v>0</v>
      </c>
      <c r="M7" s="10" t="s">
        <v>159</v>
      </c>
      <c r="N7" s="18">
        <v>0</v>
      </c>
      <c r="O7" s="10" t="s">
        <v>238</v>
      </c>
      <c r="P7" s="18">
        <v>0</v>
      </c>
      <c r="Q7" s="10" t="s">
        <v>238</v>
      </c>
      <c r="R7" s="18">
        <v>0</v>
      </c>
      <c r="S7" s="10" t="s">
        <v>159</v>
      </c>
    </row>
    <row r="8" spans="1:19" x14ac:dyDescent="0.2">
      <c r="A8" s="12" t="s">
        <v>171</v>
      </c>
      <c r="B8" s="18">
        <v>0</v>
      </c>
      <c r="C8" s="10" t="s">
        <v>238</v>
      </c>
      <c r="D8" s="18">
        <v>0</v>
      </c>
      <c r="E8" s="10" t="s">
        <v>238</v>
      </c>
      <c r="F8" s="18">
        <v>0</v>
      </c>
      <c r="G8" s="10" t="s">
        <v>159</v>
      </c>
      <c r="H8" s="18">
        <v>0</v>
      </c>
      <c r="I8" s="10" t="s">
        <v>238</v>
      </c>
      <c r="J8" s="18">
        <v>0</v>
      </c>
      <c r="K8" s="10" t="s">
        <v>238</v>
      </c>
      <c r="L8" s="18">
        <v>0</v>
      </c>
      <c r="M8" s="10" t="s">
        <v>159</v>
      </c>
      <c r="N8" s="18">
        <v>0</v>
      </c>
      <c r="O8" s="10" t="s">
        <v>238</v>
      </c>
      <c r="P8" s="18">
        <v>0</v>
      </c>
      <c r="Q8" s="10" t="s">
        <v>238</v>
      </c>
      <c r="R8" s="18">
        <v>0</v>
      </c>
      <c r="S8" s="10" t="s">
        <v>159</v>
      </c>
    </row>
    <row r="9" spans="1:19" x14ac:dyDescent="0.2">
      <c r="A9" s="12" t="s">
        <v>172</v>
      </c>
      <c r="B9" s="18">
        <v>0</v>
      </c>
      <c r="C9" s="10" t="s">
        <v>238</v>
      </c>
      <c r="D9" s="18">
        <v>0</v>
      </c>
      <c r="E9" s="10" t="s">
        <v>238</v>
      </c>
      <c r="F9" s="18">
        <v>0</v>
      </c>
      <c r="G9" s="10" t="s">
        <v>159</v>
      </c>
      <c r="H9" s="18">
        <v>0</v>
      </c>
      <c r="I9" s="10" t="s">
        <v>238</v>
      </c>
      <c r="J9" s="18">
        <v>0</v>
      </c>
      <c r="K9" s="10" t="s">
        <v>238</v>
      </c>
      <c r="L9" s="18">
        <v>0</v>
      </c>
      <c r="M9" s="10" t="s">
        <v>159</v>
      </c>
      <c r="N9" s="18">
        <v>0</v>
      </c>
      <c r="O9" s="10" t="s">
        <v>238</v>
      </c>
      <c r="P9" s="18">
        <v>0</v>
      </c>
      <c r="Q9" s="10" t="s">
        <v>238</v>
      </c>
      <c r="R9" s="18">
        <v>0</v>
      </c>
      <c r="S9" s="10" t="s">
        <v>159</v>
      </c>
    </row>
    <row r="10" spans="1:19" x14ac:dyDescent="0.2">
      <c r="A10" s="12" t="s">
        <v>173</v>
      </c>
      <c r="B10" s="18">
        <v>0</v>
      </c>
      <c r="C10" s="10" t="s">
        <v>238</v>
      </c>
      <c r="D10" s="18">
        <v>0</v>
      </c>
      <c r="E10" s="10" t="s">
        <v>238</v>
      </c>
      <c r="F10" s="18">
        <v>0.111229064808923</v>
      </c>
      <c r="G10" s="10" t="s">
        <v>159</v>
      </c>
      <c r="H10" s="18">
        <v>0</v>
      </c>
      <c r="I10" s="10" t="s">
        <v>238</v>
      </c>
      <c r="J10" s="18">
        <v>0</v>
      </c>
      <c r="K10" s="10" t="s">
        <v>238</v>
      </c>
      <c r="L10" s="18">
        <v>0</v>
      </c>
      <c r="M10" s="10" t="s">
        <v>159</v>
      </c>
      <c r="N10" s="18">
        <v>0</v>
      </c>
      <c r="O10" s="10" t="s">
        <v>238</v>
      </c>
      <c r="P10" s="18">
        <v>0</v>
      </c>
      <c r="Q10" s="10" t="s">
        <v>238</v>
      </c>
      <c r="R10" s="18">
        <v>1.09338635356712E-3</v>
      </c>
      <c r="S10" s="10" t="s">
        <v>159</v>
      </c>
    </row>
    <row r="11" spans="1:19" x14ac:dyDescent="0.2">
      <c r="A11" s="12" t="s">
        <v>174</v>
      </c>
      <c r="B11" s="18">
        <v>0</v>
      </c>
      <c r="C11" s="10" t="s">
        <v>238</v>
      </c>
      <c r="D11" s="18">
        <v>0</v>
      </c>
      <c r="E11" s="10" t="s">
        <v>238</v>
      </c>
      <c r="F11" s="18">
        <v>3.6469172142345498</v>
      </c>
      <c r="G11" s="10" t="s">
        <v>159</v>
      </c>
      <c r="H11" s="18">
        <v>0</v>
      </c>
      <c r="I11" s="10" t="s">
        <v>238</v>
      </c>
      <c r="J11" s="18">
        <v>0</v>
      </c>
      <c r="K11" s="10" t="s">
        <v>238</v>
      </c>
      <c r="L11" s="18">
        <v>0</v>
      </c>
      <c r="M11" s="10" t="s">
        <v>159</v>
      </c>
      <c r="N11" s="18">
        <v>0</v>
      </c>
      <c r="O11" s="10" t="s">
        <v>238</v>
      </c>
      <c r="P11" s="18">
        <v>0</v>
      </c>
      <c r="Q11" s="10" t="s">
        <v>238</v>
      </c>
      <c r="R11" s="18">
        <v>4.0462539415982803E-2</v>
      </c>
      <c r="S11" s="10" t="s">
        <v>159</v>
      </c>
    </row>
    <row r="12" spans="1:19" x14ac:dyDescent="0.2">
      <c r="A12" s="12" t="s">
        <v>175</v>
      </c>
      <c r="B12" s="18">
        <v>0</v>
      </c>
      <c r="C12" s="10" t="s">
        <v>238</v>
      </c>
      <c r="D12" s="18">
        <v>0</v>
      </c>
      <c r="E12" s="10" t="s">
        <v>238</v>
      </c>
      <c r="F12" s="18">
        <v>8.6422066703756908</v>
      </c>
      <c r="G12" s="10" t="s">
        <v>159</v>
      </c>
      <c r="H12" s="18">
        <v>0</v>
      </c>
      <c r="I12" s="10" t="s">
        <v>238</v>
      </c>
      <c r="J12" s="18">
        <v>0</v>
      </c>
      <c r="K12" s="10" t="s">
        <v>238</v>
      </c>
      <c r="L12" s="18">
        <v>6.47322618412051E-3</v>
      </c>
      <c r="M12" s="10" t="s">
        <v>179</v>
      </c>
      <c r="N12" s="18">
        <v>0</v>
      </c>
      <c r="O12" s="10" t="s">
        <v>238</v>
      </c>
      <c r="P12" s="18">
        <v>0</v>
      </c>
      <c r="Q12" s="10" t="s">
        <v>238</v>
      </c>
      <c r="R12" s="18">
        <v>0.102947010003306</v>
      </c>
      <c r="S12" s="10" t="s">
        <v>159</v>
      </c>
    </row>
    <row r="13" spans="1:19" x14ac:dyDescent="0.2">
      <c r="A13" s="12" t="s">
        <v>176</v>
      </c>
      <c r="B13" s="18">
        <v>0</v>
      </c>
      <c r="C13" s="10" t="s">
        <v>238</v>
      </c>
      <c r="D13" s="18">
        <v>0</v>
      </c>
      <c r="E13" s="10" t="s">
        <v>238</v>
      </c>
      <c r="F13" s="18">
        <v>6.9389800929967</v>
      </c>
      <c r="G13" s="10" t="s">
        <v>159</v>
      </c>
      <c r="H13" s="18">
        <v>0</v>
      </c>
      <c r="I13" s="10" t="s">
        <v>280</v>
      </c>
      <c r="J13" s="18">
        <v>0</v>
      </c>
      <c r="K13" s="10" t="s">
        <v>238</v>
      </c>
      <c r="L13" s="18">
        <v>4.92007185672695E-2</v>
      </c>
      <c r="M13" s="10" t="s">
        <v>179</v>
      </c>
      <c r="N13" s="18">
        <v>0</v>
      </c>
      <c r="O13" s="10" t="s">
        <v>238</v>
      </c>
      <c r="P13" s="18">
        <v>0</v>
      </c>
      <c r="Q13" s="10" t="s">
        <v>238</v>
      </c>
      <c r="R13" s="18">
        <v>0.101144067647142</v>
      </c>
      <c r="S13" s="10" t="s">
        <v>159</v>
      </c>
    </row>
    <row r="14" spans="1:19" x14ac:dyDescent="0.2">
      <c r="A14" s="12" t="s">
        <v>177</v>
      </c>
      <c r="B14" s="18">
        <v>0</v>
      </c>
      <c r="C14" s="10" t="s">
        <v>238</v>
      </c>
      <c r="D14" s="18">
        <v>0</v>
      </c>
      <c r="E14" s="10" t="s">
        <v>238</v>
      </c>
      <c r="F14" s="18">
        <v>7.3923201341879796</v>
      </c>
      <c r="G14" s="10" t="s">
        <v>159</v>
      </c>
      <c r="H14" s="18">
        <v>0</v>
      </c>
      <c r="I14" s="10" t="s">
        <v>238</v>
      </c>
      <c r="J14" s="18">
        <v>0</v>
      </c>
      <c r="K14" s="10" t="s">
        <v>238</v>
      </c>
      <c r="L14" s="18">
        <v>1.21883206340881E-2</v>
      </c>
      <c r="M14" s="10" t="s">
        <v>179</v>
      </c>
      <c r="N14" s="18">
        <v>0</v>
      </c>
      <c r="O14" s="10" t="s">
        <v>238</v>
      </c>
      <c r="P14" s="18">
        <v>0</v>
      </c>
      <c r="Q14" s="10" t="s">
        <v>238</v>
      </c>
      <c r="R14" s="18">
        <v>0.120078811798043</v>
      </c>
      <c r="S14" s="10" t="s">
        <v>159</v>
      </c>
    </row>
    <row r="15" spans="1:19" x14ac:dyDescent="0.2">
      <c r="A15" s="12" t="s">
        <v>181</v>
      </c>
      <c r="B15" s="18">
        <v>0</v>
      </c>
      <c r="C15" s="10" t="s">
        <v>238</v>
      </c>
      <c r="D15" s="18">
        <v>0</v>
      </c>
      <c r="E15" s="10" t="s">
        <v>238</v>
      </c>
      <c r="F15" s="18">
        <v>5.49414787965841</v>
      </c>
      <c r="G15" s="10" t="s">
        <v>159</v>
      </c>
      <c r="H15" s="18">
        <v>0</v>
      </c>
      <c r="I15" s="10" t="s">
        <v>238</v>
      </c>
      <c r="J15" s="18">
        <v>0</v>
      </c>
      <c r="K15" s="10" t="s">
        <v>238</v>
      </c>
      <c r="L15" s="18">
        <v>0</v>
      </c>
      <c r="M15" s="10" t="s">
        <v>238</v>
      </c>
      <c r="N15" s="18">
        <v>0</v>
      </c>
      <c r="O15" s="10" t="s">
        <v>238</v>
      </c>
      <c r="P15" s="18">
        <v>0</v>
      </c>
      <c r="Q15" s="10" t="s">
        <v>238</v>
      </c>
      <c r="R15" s="18">
        <v>9.0405389510402001E-2</v>
      </c>
      <c r="S15" s="10" t="s">
        <v>159</v>
      </c>
    </row>
    <row r="16" spans="1:19" x14ac:dyDescent="0.2">
      <c r="A16" s="12" t="s">
        <v>182</v>
      </c>
      <c r="B16" s="18">
        <v>0</v>
      </c>
      <c r="C16" s="10" t="s">
        <v>238</v>
      </c>
      <c r="D16" s="18">
        <v>0</v>
      </c>
      <c r="E16" s="10" t="s">
        <v>238</v>
      </c>
      <c r="F16" s="18">
        <v>5.1764204868772197</v>
      </c>
      <c r="G16" s="10" t="s">
        <v>159</v>
      </c>
      <c r="H16" s="18">
        <v>0</v>
      </c>
      <c r="I16" s="10" t="s">
        <v>238</v>
      </c>
      <c r="J16" s="18">
        <v>0</v>
      </c>
      <c r="K16" s="10" t="s">
        <v>238</v>
      </c>
      <c r="L16" s="18">
        <v>0</v>
      </c>
      <c r="M16" s="10" t="s">
        <v>238</v>
      </c>
      <c r="N16" s="18">
        <v>0</v>
      </c>
      <c r="O16" s="10" t="s">
        <v>238</v>
      </c>
      <c r="P16" s="18">
        <v>0</v>
      </c>
      <c r="Q16" s="10" t="s">
        <v>238</v>
      </c>
      <c r="R16" s="18">
        <v>8.3361800501376898E-2</v>
      </c>
      <c r="S16" s="10" t="s">
        <v>159</v>
      </c>
    </row>
    <row r="17" spans="1:19" x14ac:dyDescent="0.2">
      <c r="A17" s="12" t="s">
        <v>183</v>
      </c>
      <c r="B17" s="18">
        <v>0</v>
      </c>
      <c r="C17" s="10" t="s">
        <v>238</v>
      </c>
      <c r="D17" s="18">
        <v>0</v>
      </c>
      <c r="E17" s="10" t="s">
        <v>238</v>
      </c>
      <c r="F17" s="18">
        <v>4.6202499356976299</v>
      </c>
      <c r="G17" s="10" t="s">
        <v>159</v>
      </c>
      <c r="H17" s="18">
        <v>0</v>
      </c>
      <c r="I17" s="10" t="s">
        <v>238</v>
      </c>
      <c r="J17" s="18">
        <v>0</v>
      </c>
      <c r="K17" s="10" t="s">
        <v>238</v>
      </c>
      <c r="L17" s="18">
        <v>0</v>
      </c>
      <c r="M17" s="10" t="s">
        <v>238</v>
      </c>
      <c r="N17" s="18">
        <v>0</v>
      </c>
      <c r="O17" s="10" t="s">
        <v>238</v>
      </c>
      <c r="P17" s="18">
        <v>0</v>
      </c>
      <c r="Q17" s="10" t="s">
        <v>238</v>
      </c>
      <c r="R17" s="18">
        <v>8.3742658639930301E-2</v>
      </c>
      <c r="S17" s="10" t="s">
        <v>159</v>
      </c>
    </row>
    <row r="18" spans="1:19" x14ac:dyDescent="0.2">
      <c r="A18" s="12" t="s">
        <v>184</v>
      </c>
      <c r="B18" s="18">
        <v>0</v>
      </c>
      <c r="C18" s="10" t="s">
        <v>238</v>
      </c>
      <c r="D18" s="18">
        <v>0</v>
      </c>
      <c r="E18" s="10" t="s">
        <v>238</v>
      </c>
      <c r="F18" s="18">
        <v>1.74111055965152</v>
      </c>
      <c r="G18" s="10" t="s">
        <v>159</v>
      </c>
      <c r="H18" s="18">
        <v>0</v>
      </c>
      <c r="I18" s="10" t="s">
        <v>238</v>
      </c>
      <c r="J18" s="18">
        <v>0</v>
      </c>
      <c r="K18" s="10" t="s">
        <v>238</v>
      </c>
      <c r="L18" s="18">
        <v>0</v>
      </c>
      <c r="M18" s="10" t="s">
        <v>238</v>
      </c>
      <c r="N18" s="18">
        <v>0</v>
      </c>
      <c r="O18" s="10" t="s">
        <v>238</v>
      </c>
      <c r="P18" s="18">
        <v>0</v>
      </c>
      <c r="Q18" s="10" t="s">
        <v>238</v>
      </c>
      <c r="R18" s="18">
        <v>3.7402189377670501E-2</v>
      </c>
      <c r="S18" s="10" t="s">
        <v>159</v>
      </c>
    </row>
    <row r="19" spans="1:19" x14ac:dyDescent="0.2">
      <c r="A19" s="12" t="s">
        <v>185</v>
      </c>
      <c r="B19" s="18">
        <v>0</v>
      </c>
      <c r="C19" s="10" t="s">
        <v>238</v>
      </c>
      <c r="D19" s="18">
        <v>0</v>
      </c>
      <c r="E19" s="10" t="s">
        <v>238</v>
      </c>
      <c r="F19" s="18">
        <v>0.84937065567624404</v>
      </c>
      <c r="G19" s="10" t="s">
        <v>159</v>
      </c>
      <c r="H19" s="18">
        <v>0</v>
      </c>
      <c r="I19" s="10" t="s">
        <v>238</v>
      </c>
      <c r="J19" s="18">
        <v>0</v>
      </c>
      <c r="K19" s="10" t="s">
        <v>238</v>
      </c>
      <c r="L19" s="18">
        <v>0</v>
      </c>
      <c r="M19" s="10" t="s">
        <v>238</v>
      </c>
      <c r="N19" s="18">
        <v>0</v>
      </c>
      <c r="O19" s="10" t="s">
        <v>238</v>
      </c>
      <c r="P19" s="18">
        <v>0</v>
      </c>
      <c r="Q19" s="10" t="s">
        <v>238</v>
      </c>
      <c r="R19" s="18">
        <v>2.0834190266237802E-2</v>
      </c>
      <c r="S19" s="10" t="s">
        <v>159</v>
      </c>
    </row>
    <row r="20" spans="1:19" x14ac:dyDescent="0.2">
      <c r="A20" s="12" t="s">
        <v>187</v>
      </c>
      <c r="B20" s="18">
        <v>0</v>
      </c>
      <c r="C20" s="10" t="s">
        <v>238</v>
      </c>
      <c r="D20" s="18">
        <v>0</v>
      </c>
      <c r="E20" s="10" t="s">
        <v>238</v>
      </c>
      <c r="F20" s="18">
        <v>0.15206955125046201</v>
      </c>
      <c r="G20" s="10" t="s">
        <v>159</v>
      </c>
      <c r="H20" s="18">
        <v>0</v>
      </c>
      <c r="I20" s="10" t="s">
        <v>238</v>
      </c>
      <c r="J20" s="18">
        <v>0</v>
      </c>
      <c r="K20" s="10" t="s">
        <v>238</v>
      </c>
      <c r="L20" s="18">
        <v>0</v>
      </c>
      <c r="M20" s="10" t="s">
        <v>238</v>
      </c>
      <c r="N20" s="18">
        <v>0</v>
      </c>
      <c r="O20" s="10" t="s">
        <v>238</v>
      </c>
      <c r="P20" s="18">
        <v>0</v>
      </c>
      <c r="Q20" s="10" t="s">
        <v>238</v>
      </c>
      <c r="R20" s="18">
        <v>3.9970243653518799E-3</v>
      </c>
      <c r="S20" s="10" t="s">
        <v>159</v>
      </c>
    </row>
    <row r="21" spans="1:19" x14ac:dyDescent="0.2">
      <c r="A21" s="12" t="s">
        <v>188</v>
      </c>
      <c r="B21" s="18">
        <v>0</v>
      </c>
      <c r="C21" s="10" t="s">
        <v>238</v>
      </c>
      <c r="D21" s="18">
        <v>0</v>
      </c>
      <c r="E21" s="10" t="s">
        <v>238</v>
      </c>
      <c r="F21" s="18">
        <v>0</v>
      </c>
      <c r="G21" s="10" t="s">
        <v>159</v>
      </c>
      <c r="H21" s="18">
        <v>0</v>
      </c>
      <c r="I21" s="10" t="s">
        <v>238</v>
      </c>
      <c r="J21" s="18">
        <v>0</v>
      </c>
      <c r="K21" s="10" t="s">
        <v>238</v>
      </c>
      <c r="L21" s="18">
        <v>0</v>
      </c>
      <c r="M21" s="10" t="s">
        <v>238</v>
      </c>
      <c r="N21" s="18">
        <v>0</v>
      </c>
      <c r="O21" s="10" t="s">
        <v>238</v>
      </c>
      <c r="P21" s="18">
        <v>0</v>
      </c>
      <c r="Q21" s="10" t="s">
        <v>238</v>
      </c>
      <c r="R21" s="18">
        <v>0</v>
      </c>
      <c r="S21" s="10" t="s">
        <v>159</v>
      </c>
    </row>
    <row r="22" spans="1:19" x14ac:dyDescent="0.2">
      <c r="A22" s="12" t="s">
        <v>189</v>
      </c>
      <c r="B22" s="18">
        <v>0</v>
      </c>
      <c r="C22" s="10" t="s">
        <v>238</v>
      </c>
      <c r="D22" s="18">
        <v>0</v>
      </c>
      <c r="E22" s="10" t="s">
        <v>238</v>
      </c>
      <c r="F22" s="18">
        <v>0</v>
      </c>
      <c r="G22" s="10" t="s">
        <v>159</v>
      </c>
      <c r="H22" s="18">
        <v>0</v>
      </c>
      <c r="I22" s="10" t="s">
        <v>238</v>
      </c>
      <c r="J22" s="18">
        <v>0</v>
      </c>
      <c r="K22" s="10" t="s">
        <v>238</v>
      </c>
      <c r="L22" s="18">
        <v>0</v>
      </c>
      <c r="M22" s="10" t="s">
        <v>238</v>
      </c>
      <c r="N22" s="18">
        <v>0</v>
      </c>
      <c r="O22" s="10" t="s">
        <v>238</v>
      </c>
      <c r="P22" s="18">
        <v>0</v>
      </c>
      <c r="Q22" s="10" t="s">
        <v>238</v>
      </c>
      <c r="R22" s="18">
        <v>0</v>
      </c>
      <c r="S22" s="10" t="s">
        <v>159</v>
      </c>
    </row>
    <row r="23" spans="1:19" x14ac:dyDescent="0.2">
      <c r="A23" s="12" t="s">
        <v>190</v>
      </c>
      <c r="B23" s="18">
        <v>0</v>
      </c>
      <c r="C23" s="10" t="s">
        <v>238</v>
      </c>
      <c r="D23" s="18">
        <v>0</v>
      </c>
      <c r="E23" s="10" t="s">
        <v>238</v>
      </c>
      <c r="F23" s="18">
        <v>0</v>
      </c>
      <c r="G23" s="10" t="s">
        <v>159</v>
      </c>
      <c r="H23" s="18">
        <v>0</v>
      </c>
      <c r="I23" s="10" t="s">
        <v>238</v>
      </c>
      <c r="J23" s="18">
        <v>0</v>
      </c>
      <c r="K23" s="10" t="s">
        <v>238</v>
      </c>
      <c r="L23" s="18">
        <v>0</v>
      </c>
      <c r="M23" s="10" t="s">
        <v>238</v>
      </c>
      <c r="N23" s="18">
        <v>0</v>
      </c>
      <c r="O23" s="10" t="s">
        <v>238</v>
      </c>
      <c r="P23" s="18">
        <v>0</v>
      </c>
      <c r="Q23" s="10" t="s">
        <v>238</v>
      </c>
      <c r="R23" s="18">
        <v>0</v>
      </c>
      <c r="S23" s="10" t="s">
        <v>159</v>
      </c>
    </row>
    <row r="24" spans="1:19" x14ac:dyDescent="0.2">
      <c r="A24" s="12" t="s">
        <v>191</v>
      </c>
      <c r="B24" s="18">
        <v>0</v>
      </c>
      <c r="C24" s="10" t="s">
        <v>238</v>
      </c>
      <c r="D24" s="18">
        <v>0</v>
      </c>
      <c r="E24" s="10" t="s">
        <v>238</v>
      </c>
      <c r="F24" s="18">
        <v>0</v>
      </c>
      <c r="G24" s="10" t="s">
        <v>159</v>
      </c>
      <c r="H24" s="18">
        <v>0</v>
      </c>
      <c r="I24" s="10" t="s">
        <v>238</v>
      </c>
      <c r="J24" s="18">
        <v>0</v>
      </c>
      <c r="K24" s="10" t="s">
        <v>238</v>
      </c>
      <c r="L24" s="18">
        <v>0</v>
      </c>
      <c r="M24" s="10" t="s">
        <v>238</v>
      </c>
      <c r="N24" s="18">
        <v>0</v>
      </c>
      <c r="O24" s="10" t="s">
        <v>238</v>
      </c>
      <c r="P24" s="18">
        <v>0</v>
      </c>
      <c r="Q24" s="10" t="s">
        <v>238</v>
      </c>
      <c r="R24" s="18">
        <v>0</v>
      </c>
      <c r="S24" s="10" t="s">
        <v>159</v>
      </c>
    </row>
    <row r="25" spans="1:19" x14ac:dyDescent="0.2">
      <c r="A25" s="12" t="s">
        <v>192</v>
      </c>
      <c r="B25" s="18">
        <v>0</v>
      </c>
      <c r="C25" s="10" t="s">
        <v>238</v>
      </c>
      <c r="D25" s="18">
        <v>0</v>
      </c>
      <c r="E25" s="10" t="s">
        <v>238</v>
      </c>
      <c r="F25" s="18">
        <v>0</v>
      </c>
      <c r="G25" s="10" t="s">
        <v>159</v>
      </c>
      <c r="H25" s="18">
        <v>0</v>
      </c>
      <c r="I25" s="10" t="s">
        <v>238</v>
      </c>
      <c r="J25" s="18">
        <v>0</v>
      </c>
      <c r="K25" s="10" t="s">
        <v>238</v>
      </c>
      <c r="L25" s="18">
        <v>0</v>
      </c>
      <c r="M25" s="10" t="s">
        <v>238</v>
      </c>
      <c r="N25" s="18">
        <v>0</v>
      </c>
      <c r="O25" s="10" t="s">
        <v>238</v>
      </c>
      <c r="P25" s="18">
        <v>0</v>
      </c>
      <c r="Q25" s="10" t="s">
        <v>238</v>
      </c>
      <c r="R25" s="18">
        <v>0</v>
      </c>
      <c r="S25" s="10" t="s">
        <v>159</v>
      </c>
    </row>
    <row r="26" spans="1:19" x14ac:dyDescent="0.2">
      <c r="A26" s="12" t="s">
        <v>193</v>
      </c>
      <c r="B26" s="18">
        <v>0</v>
      </c>
      <c r="C26" s="10" t="s">
        <v>238</v>
      </c>
      <c r="D26" s="18">
        <v>0</v>
      </c>
      <c r="E26" s="10" t="s">
        <v>238</v>
      </c>
      <c r="F26" s="18">
        <v>0</v>
      </c>
      <c r="G26" s="10" t="s">
        <v>159</v>
      </c>
      <c r="H26" s="18">
        <v>0</v>
      </c>
      <c r="I26" s="10" t="s">
        <v>238</v>
      </c>
      <c r="J26" s="18">
        <v>0</v>
      </c>
      <c r="K26" s="10" t="s">
        <v>238</v>
      </c>
      <c r="L26" s="18">
        <v>0</v>
      </c>
      <c r="M26" s="10" t="s">
        <v>238</v>
      </c>
      <c r="N26" s="18">
        <v>0</v>
      </c>
      <c r="O26" s="10" t="s">
        <v>238</v>
      </c>
      <c r="P26" s="18">
        <v>0</v>
      </c>
      <c r="Q26" s="10" t="s">
        <v>238</v>
      </c>
      <c r="R26" s="18">
        <v>0</v>
      </c>
      <c r="S26" s="10" t="s">
        <v>159</v>
      </c>
    </row>
    <row r="27" spans="1:19" x14ac:dyDescent="0.2">
      <c r="A27" s="12" t="s">
        <v>195</v>
      </c>
      <c r="B27" s="18">
        <v>0</v>
      </c>
      <c r="C27" s="10" t="s">
        <v>238</v>
      </c>
      <c r="D27" s="18">
        <v>0</v>
      </c>
      <c r="E27" s="10" t="s">
        <v>238</v>
      </c>
      <c r="F27" s="18">
        <v>5.5130192050365499E-4</v>
      </c>
      <c r="G27" s="10" t="s">
        <v>159</v>
      </c>
      <c r="H27" s="18">
        <v>0</v>
      </c>
      <c r="I27" s="10" t="s">
        <v>238</v>
      </c>
      <c r="J27" s="18">
        <v>0</v>
      </c>
      <c r="K27" s="10" t="s">
        <v>238</v>
      </c>
      <c r="L27" s="18">
        <v>0</v>
      </c>
      <c r="M27" s="10" t="s">
        <v>238</v>
      </c>
      <c r="N27" s="18">
        <v>0</v>
      </c>
      <c r="O27" s="10" t="s">
        <v>238</v>
      </c>
      <c r="P27" s="18">
        <v>0</v>
      </c>
      <c r="Q27" s="10" t="s">
        <v>238</v>
      </c>
      <c r="R27" s="18">
        <v>3.3606878285529899E-5</v>
      </c>
      <c r="S27" s="10" t="s">
        <v>159</v>
      </c>
    </row>
    <row r="28" spans="1:19" x14ac:dyDescent="0.2">
      <c r="A28" s="12" t="s">
        <v>196</v>
      </c>
      <c r="B28" s="18">
        <v>0</v>
      </c>
      <c r="C28" s="10" t="s">
        <v>238</v>
      </c>
      <c r="D28" s="18">
        <v>0</v>
      </c>
      <c r="E28" s="10" t="s">
        <v>238</v>
      </c>
      <c r="F28" s="18">
        <v>2.4609009881209601E-4</v>
      </c>
      <c r="G28" s="10" t="s">
        <v>159</v>
      </c>
      <c r="H28" s="18">
        <v>0</v>
      </c>
      <c r="I28" s="10" t="s">
        <v>238</v>
      </c>
      <c r="J28" s="18">
        <v>0</v>
      </c>
      <c r="K28" s="10" t="s">
        <v>238</v>
      </c>
      <c r="L28" s="18">
        <v>0</v>
      </c>
      <c r="M28" s="10" t="s">
        <v>238</v>
      </c>
      <c r="N28" s="18">
        <v>0</v>
      </c>
      <c r="O28" s="10" t="s">
        <v>238</v>
      </c>
      <c r="P28" s="18">
        <v>0</v>
      </c>
      <c r="Q28" s="10" t="s">
        <v>238</v>
      </c>
      <c r="R28" s="18">
        <v>1.92635449349605E-5</v>
      </c>
      <c r="S28" s="10" t="s">
        <v>159</v>
      </c>
    </row>
    <row r="29" spans="1:19" x14ac:dyDescent="0.2">
      <c r="A29" s="12" t="s">
        <v>198</v>
      </c>
      <c r="B29" s="18">
        <v>0</v>
      </c>
      <c r="C29" s="10" t="s">
        <v>238</v>
      </c>
      <c r="D29" s="18">
        <v>0</v>
      </c>
      <c r="E29" s="10" t="s">
        <v>238</v>
      </c>
      <c r="F29" s="18">
        <v>4.4194304679955897E-5</v>
      </c>
      <c r="G29" s="10" t="s">
        <v>159</v>
      </c>
      <c r="H29" s="18">
        <v>0</v>
      </c>
      <c r="I29" s="10" t="s">
        <v>238</v>
      </c>
      <c r="J29" s="18">
        <v>0</v>
      </c>
      <c r="K29" s="10" t="s">
        <v>238</v>
      </c>
      <c r="L29" s="18">
        <v>0</v>
      </c>
      <c r="M29" s="10" t="s">
        <v>238</v>
      </c>
      <c r="N29" s="18">
        <v>0</v>
      </c>
      <c r="O29" s="10" t="s">
        <v>238</v>
      </c>
      <c r="P29" s="18">
        <v>0</v>
      </c>
      <c r="Q29" s="10" t="s">
        <v>238</v>
      </c>
      <c r="R29" s="18">
        <v>3.9916391631166304E-6</v>
      </c>
      <c r="S29" s="10" t="s">
        <v>159</v>
      </c>
    </row>
    <row r="30" spans="1:19" x14ac:dyDescent="0.2">
      <c r="A30" s="12" t="s">
        <v>199</v>
      </c>
      <c r="B30" s="18">
        <v>0</v>
      </c>
      <c r="C30" s="10" t="s">
        <v>238</v>
      </c>
      <c r="D30" s="18">
        <v>0</v>
      </c>
      <c r="E30" s="10" t="s">
        <v>238</v>
      </c>
      <c r="F30" s="18">
        <v>3.4212628558761699E-2</v>
      </c>
      <c r="G30" s="10" t="s">
        <v>225</v>
      </c>
      <c r="H30" s="18">
        <v>0</v>
      </c>
      <c r="I30" s="10" t="s">
        <v>238</v>
      </c>
      <c r="J30" s="18">
        <v>0</v>
      </c>
      <c r="K30" s="10" t="s">
        <v>238</v>
      </c>
      <c r="L30" s="18">
        <v>0</v>
      </c>
      <c r="M30" s="10" t="s">
        <v>238</v>
      </c>
      <c r="N30" s="18">
        <v>0</v>
      </c>
      <c r="O30" s="10" t="s">
        <v>238</v>
      </c>
      <c r="P30" s="18">
        <v>0</v>
      </c>
      <c r="Q30" s="10" t="s">
        <v>238</v>
      </c>
      <c r="R30" s="18">
        <v>3.1975321870858402E-3</v>
      </c>
      <c r="S30" s="10" t="s">
        <v>159</v>
      </c>
    </row>
    <row r="31" spans="1:19" x14ac:dyDescent="0.2">
      <c r="A31" s="12" t="s">
        <v>200</v>
      </c>
      <c r="B31" s="18">
        <v>0</v>
      </c>
      <c r="C31" s="10" t="s">
        <v>238</v>
      </c>
      <c r="D31" s="18">
        <v>0</v>
      </c>
      <c r="E31" s="10" t="s">
        <v>238</v>
      </c>
      <c r="F31" s="18">
        <v>1.5190481584919899</v>
      </c>
      <c r="G31" s="10" t="s">
        <v>159</v>
      </c>
      <c r="H31" s="18">
        <v>0</v>
      </c>
      <c r="I31" s="10" t="s">
        <v>238</v>
      </c>
      <c r="J31" s="18">
        <v>0</v>
      </c>
      <c r="K31" s="10" t="s">
        <v>238</v>
      </c>
      <c r="L31" s="18">
        <v>0</v>
      </c>
      <c r="M31" s="10" t="s">
        <v>238</v>
      </c>
      <c r="N31" s="18">
        <v>0</v>
      </c>
      <c r="O31" s="10" t="s">
        <v>238</v>
      </c>
      <c r="P31" s="18">
        <v>0</v>
      </c>
      <c r="Q31" s="10" t="s">
        <v>238</v>
      </c>
      <c r="R31" s="18">
        <v>1.7840964953710198E-2</v>
      </c>
      <c r="S31" s="10" t="s">
        <v>159</v>
      </c>
    </row>
    <row r="32" spans="1:19" x14ac:dyDescent="0.2">
      <c r="A32" s="15" t="s">
        <v>201</v>
      </c>
      <c r="B32" s="19">
        <v>0</v>
      </c>
      <c r="C32" s="14" t="s">
        <v>238</v>
      </c>
      <c r="D32" s="19">
        <v>0</v>
      </c>
      <c r="E32" s="14" t="s">
        <v>238</v>
      </c>
      <c r="F32" s="19">
        <v>2.7547474560480998</v>
      </c>
      <c r="G32" s="14" t="s">
        <v>159</v>
      </c>
      <c r="H32" s="19">
        <v>0</v>
      </c>
      <c r="I32" s="14" t="s">
        <v>238</v>
      </c>
      <c r="J32" s="19">
        <v>0</v>
      </c>
      <c r="K32" s="14" t="s">
        <v>238</v>
      </c>
      <c r="L32" s="19">
        <v>0</v>
      </c>
      <c r="M32" s="14" t="s">
        <v>238</v>
      </c>
      <c r="N32" s="19">
        <v>0</v>
      </c>
      <c r="O32" s="14" t="s">
        <v>238</v>
      </c>
      <c r="P32" s="19">
        <v>0</v>
      </c>
      <c r="Q32" s="14" t="s">
        <v>238</v>
      </c>
      <c r="R32" s="19">
        <v>4.6287212504617099E-2</v>
      </c>
      <c r="S32" s="14" t="s">
        <v>159</v>
      </c>
    </row>
    <row r="34" spans="1:2" x14ac:dyDescent="0.2">
      <c r="A34" s="16" t="s">
        <v>202</v>
      </c>
      <c r="B34" s="16" t="s">
        <v>215</v>
      </c>
    </row>
    <row r="36" spans="1:2" x14ac:dyDescent="0.2">
      <c r="B36" s="16" t="s">
        <v>288</v>
      </c>
    </row>
    <row r="37" spans="1:2" x14ac:dyDescent="0.2">
      <c r="B37" s="16" t="s">
        <v>282</v>
      </c>
    </row>
    <row r="38" spans="1:2" x14ac:dyDescent="0.2">
      <c r="B38" s="16" t="s">
        <v>283</v>
      </c>
    </row>
    <row r="40" spans="1:2" x14ac:dyDescent="0.2">
      <c r="B40" s="16" t="s">
        <v>241</v>
      </c>
    </row>
    <row r="43" spans="1:2" x14ac:dyDescent="0.2">
      <c r="A43" s="17" t="str">
        <f>HYPERLINK("#'INTERACTIVE_GAMING 9'!A2", "&lt;&lt;&lt; Previous table")</f>
        <v>&lt;&lt;&lt; Previous table</v>
      </c>
    </row>
    <row r="44" spans="1:2" x14ac:dyDescent="0.2">
      <c r="A44" s="17" t="str">
        <f>HYPERLINK("#'INTERACTIVE_GAMING 11'!A2", "&gt;&gt;&gt; Next table")</f>
        <v>&gt;&gt;&gt; Next table</v>
      </c>
    </row>
  </sheetData>
  <mergeCells count="12">
    <mergeCell ref="A2:S2"/>
    <mergeCell ref="A3:S3"/>
    <mergeCell ref="A6:S6"/>
    <mergeCell ref="B5:C5"/>
    <mergeCell ref="D5:E5"/>
    <mergeCell ref="F5:G5"/>
    <mergeCell ref="H5:I5"/>
    <mergeCell ref="J5:K5"/>
    <mergeCell ref="L5:M5"/>
    <mergeCell ref="N5:O5"/>
    <mergeCell ref="P5:Q5"/>
    <mergeCell ref="R5:S5"/>
  </mergeCells>
  <pageMargins left="0.7" right="0.7" top="0.75" bottom="0.75" header="0.3" footer="0.3"/>
  <pageSetup paperSize="9" orientation="portrait" horizontalDpi="300" verticalDpi="300"/>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dimension ref="A1:S46"/>
  <sheetViews>
    <sheetView workbookViewId="0"/>
  </sheetViews>
  <sheetFormatPr defaultColWidth="11.42578125" defaultRowHeight="12.75" x14ac:dyDescent="0.2"/>
  <cols>
    <col min="1" max="2" width="12.7109375" customWidth="1"/>
    <col min="3" max="3" width="4.42578125" customWidth="1"/>
    <col min="4" max="4" width="12.7109375" customWidth="1"/>
    <col min="5" max="5" width="4.42578125" customWidth="1"/>
    <col min="6" max="6" width="12.7109375" customWidth="1"/>
    <col min="7" max="7" width="4.42578125" customWidth="1"/>
    <col min="8" max="8" width="12.7109375" customWidth="1"/>
    <col min="9" max="9" width="4.42578125" customWidth="1"/>
    <col min="10" max="10" width="12.7109375" customWidth="1"/>
    <col min="11" max="11" width="4.42578125" customWidth="1"/>
    <col min="12" max="12" width="12.7109375" customWidth="1"/>
    <col min="13" max="13" width="4.42578125" customWidth="1"/>
    <col min="14" max="14" width="12.7109375" customWidth="1"/>
    <col min="15" max="15" width="4.42578125" customWidth="1"/>
    <col min="16" max="16" width="12.7109375" customWidth="1"/>
    <col min="17" max="17" width="4.42578125" customWidth="1"/>
    <col min="18" max="18" width="12.7109375" customWidth="1"/>
    <col min="19" max="19" width="4.42578125" customWidth="1"/>
  </cols>
  <sheetData>
    <row r="1" spans="1:19" x14ac:dyDescent="0.2">
      <c r="A1" s="8" t="str">
        <f>HYPERLINK("#'INDEX'!B46", "Link to index")</f>
        <v>Link to index</v>
      </c>
    </row>
    <row r="2" spans="1:19" ht="15.75" customHeight="1" x14ac:dyDescent="0.2">
      <c r="A2" s="25" t="s">
        <v>294</v>
      </c>
      <c r="B2" s="24"/>
      <c r="C2" s="24"/>
      <c r="D2" s="24"/>
      <c r="E2" s="24"/>
      <c r="F2" s="24"/>
      <c r="G2" s="24"/>
      <c r="H2" s="24"/>
      <c r="I2" s="24"/>
      <c r="J2" s="24"/>
      <c r="K2" s="24"/>
      <c r="L2" s="24"/>
      <c r="M2" s="24"/>
      <c r="N2" s="24"/>
      <c r="O2" s="24"/>
      <c r="P2" s="24"/>
      <c r="Q2" s="24"/>
      <c r="R2" s="24"/>
      <c r="S2" s="24"/>
    </row>
    <row r="3" spans="1:19" ht="15.75" customHeight="1" x14ac:dyDescent="0.2">
      <c r="A3" s="25" t="s">
        <v>64</v>
      </c>
      <c r="B3" s="24"/>
      <c r="C3" s="24"/>
      <c r="D3" s="24"/>
      <c r="E3" s="24"/>
      <c r="F3" s="24"/>
      <c r="G3" s="24"/>
      <c r="H3" s="24"/>
      <c r="I3" s="24"/>
      <c r="J3" s="24"/>
      <c r="K3" s="24"/>
      <c r="L3" s="24"/>
      <c r="M3" s="24"/>
      <c r="N3" s="24"/>
      <c r="O3" s="24"/>
      <c r="P3" s="24"/>
      <c r="Q3" s="24"/>
      <c r="R3" s="24"/>
      <c r="S3" s="24"/>
    </row>
    <row r="4" spans="1:19" ht="15.75" customHeight="1" x14ac:dyDescent="0.2"/>
    <row r="5" spans="1:19" ht="55.5" customHeight="1" x14ac:dyDescent="0.2">
      <c r="A5" s="11" t="s">
        <v>159</v>
      </c>
      <c r="B5" s="27" t="s">
        <v>160</v>
      </c>
      <c r="C5" s="27" t="s">
        <v>159</v>
      </c>
      <c r="D5" s="27" t="s">
        <v>161</v>
      </c>
      <c r="E5" s="27" t="s">
        <v>159</v>
      </c>
      <c r="F5" s="27" t="s">
        <v>162</v>
      </c>
      <c r="G5" s="27" t="s">
        <v>159</v>
      </c>
      <c r="H5" s="27" t="s">
        <v>163</v>
      </c>
      <c r="I5" s="27" t="s">
        <v>159</v>
      </c>
      <c r="J5" s="27" t="s">
        <v>164</v>
      </c>
      <c r="K5" s="27" t="s">
        <v>159</v>
      </c>
      <c r="L5" s="27" t="s">
        <v>165</v>
      </c>
      <c r="M5" s="27" t="s">
        <v>159</v>
      </c>
      <c r="N5" s="27" t="s">
        <v>166</v>
      </c>
      <c r="O5" s="27" t="s">
        <v>159</v>
      </c>
      <c r="P5" s="27" t="s">
        <v>167</v>
      </c>
      <c r="Q5" s="27" t="s">
        <v>159</v>
      </c>
      <c r="R5" s="27" t="s">
        <v>168</v>
      </c>
      <c r="S5" s="27" t="s">
        <v>159</v>
      </c>
    </row>
    <row r="6" spans="1:19" x14ac:dyDescent="0.2">
      <c r="A6" s="26" t="s">
        <v>169</v>
      </c>
      <c r="B6" s="26"/>
      <c r="C6" s="26"/>
      <c r="D6" s="26"/>
      <c r="E6" s="26"/>
      <c r="F6" s="26"/>
      <c r="G6" s="26"/>
      <c r="H6" s="26"/>
      <c r="I6" s="26"/>
      <c r="J6" s="26"/>
      <c r="K6" s="26"/>
      <c r="L6" s="26"/>
      <c r="M6" s="26"/>
      <c r="N6" s="26"/>
      <c r="O6" s="26"/>
      <c r="P6" s="26"/>
      <c r="Q6" s="26"/>
      <c r="R6" s="26"/>
      <c r="S6" s="26"/>
    </row>
    <row r="7" spans="1:19" x14ac:dyDescent="0.2">
      <c r="A7" s="12" t="s">
        <v>170</v>
      </c>
      <c r="B7" s="9">
        <v>0</v>
      </c>
      <c r="C7" s="10" t="s">
        <v>238</v>
      </c>
      <c r="D7" s="9">
        <v>0</v>
      </c>
      <c r="E7" s="10" t="s">
        <v>238</v>
      </c>
      <c r="F7" s="9">
        <v>0</v>
      </c>
      <c r="G7" s="10" t="s">
        <v>159</v>
      </c>
      <c r="H7" s="9">
        <v>0</v>
      </c>
      <c r="I7" s="10" t="s">
        <v>159</v>
      </c>
      <c r="J7" s="9">
        <v>0</v>
      </c>
      <c r="K7" s="10" t="s">
        <v>238</v>
      </c>
      <c r="L7" s="9">
        <v>0</v>
      </c>
      <c r="M7" s="10" t="s">
        <v>159</v>
      </c>
      <c r="N7" s="9">
        <v>0</v>
      </c>
      <c r="O7" s="10" t="s">
        <v>238</v>
      </c>
      <c r="P7" s="9">
        <v>0</v>
      </c>
      <c r="Q7" s="10" t="s">
        <v>238</v>
      </c>
      <c r="R7" s="9">
        <v>0</v>
      </c>
      <c r="S7" s="10" t="s">
        <v>159</v>
      </c>
    </row>
    <row r="8" spans="1:19" x14ac:dyDescent="0.2">
      <c r="A8" s="12" t="s">
        <v>171</v>
      </c>
      <c r="B8" s="9">
        <v>0</v>
      </c>
      <c r="C8" s="10" t="s">
        <v>238</v>
      </c>
      <c r="D8" s="9">
        <v>0</v>
      </c>
      <c r="E8" s="10" t="s">
        <v>238</v>
      </c>
      <c r="F8" s="9">
        <v>0</v>
      </c>
      <c r="G8" s="10" t="s">
        <v>159</v>
      </c>
      <c r="H8" s="9">
        <v>0</v>
      </c>
      <c r="I8" s="10" t="s">
        <v>159</v>
      </c>
      <c r="J8" s="9">
        <v>0</v>
      </c>
      <c r="K8" s="10" t="s">
        <v>238</v>
      </c>
      <c r="L8" s="9">
        <v>0</v>
      </c>
      <c r="M8" s="10" t="s">
        <v>159</v>
      </c>
      <c r="N8" s="9">
        <v>0</v>
      </c>
      <c r="O8" s="10" t="s">
        <v>238</v>
      </c>
      <c r="P8" s="9">
        <v>0</v>
      </c>
      <c r="Q8" s="10" t="s">
        <v>238</v>
      </c>
      <c r="R8" s="9">
        <v>0</v>
      </c>
      <c r="S8" s="10" t="s">
        <v>159</v>
      </c>
    </row>
    <row r="9" spans="1:19" x14ac:dyDescent="0.2">
      <c r="A9" s="12" t="s">
        <v>172</v>
      </c>
      <c r="B9" s="9">
        <v>0</v>
      </c>
      <c r="C9" s="10" t="s">
        <v>238</v>
      </c>
      <c r="D9" s="9">
        <v>0</v>
      </c>
      <c r="E9" s="10" t="s">
        <v>238</v>
      </c>
      <c r="F9" s="9">
        <v>0</v>
      </c>
      <c r="G9" s="10" t="s">
        <v>159</v>
      </c>
      <c r="H9" s="9">
        <v>0</v>
      </c>
      <c r="I9" s="10" t="s">
        <v>159</v>
      </c>
      <c r="J9" s="9">
        <v>0</v>
      </c>
      <c r="K9" s="10" t="s">
        <v>238</v>
      </c>
      <c r="L9" s="9">
        <v>0</v>
      </c>
      <c r="M9" s="10" t="s">
        <v>159</v>
      </c>
      <c r="N9" s="9">
        <v>0</v>
      </c>
      <c r="O9" s="10" t="s">
        <v>238</v>
      </c>
      <c r="P9" s="9">
        <v>0</v>
      </c>
      <c r="Q9" s="10" t="s">
        <v>238</v>
      </c>
      <c r="R9" s="9">
        <v>0</v>
      </c>
      <c r="S9" s="10" t="s">
        <v>159</v>
      </c>
    </row>
    <row r="10" spans="1:19" x14ac:dyDescent="0.2">
      <c r="A10" s="12" t="s">
        <v>173</v>
      </c>
      <c r="B10" s="9">
        <v>0</v>
      </c>
      <c r="C10" s="10" t="s">
        <v>238</v>
      </c>
      <c r="D10" s="9">
        <v>0</v>
      </c>
      <c r="E10" s="10" t="s">
        <v>238</v>
      </c>
      <c r="F10" s="9">
        <v>1.0999999999999999E-2</v>
      </c>
      <c r="G10" s="10" t="s">
        <v>159</v>
      </c>
      <c r="H10" s="9">
        <v>0</v>
      </c>
      <c r="I10" s="10" t="s">
        <v>159</v>
      </c>
      <c r="J10" s="9">
        <v>0</v>
      </c>
      <c r="K10" s="10" t="s">
        <v>238</v>
      </c>
      <c r="L10" s="9">
        <v>0</v>
      </c>
      <c r="M10" s="10" t="s">
        <v>159</v>
      </c>
      <c r="N10" s="9">
        <v>0</v>
      </c>
      <c r="O10" s="10" t="s">
        <v>238</v>
      </c>
      <c r="P10" s="9">
        <v>0</v>
      </c>
      <c r="Q10" s="10" t="s">
        <v>238</v>
      </c>
      <c r="R10" s="9">
        <v>1.0999999999999999E-2</v>
      </c>
      <c r="S10" s="10" t="s">
        <v>159</v>
      </c>
    </row>
    <row r="11" spans="1:19" x14ac:dyDescent="0.2">
      <c r="A11" s="12" t="s">
        <v>174</v>
      </c>
      <c r="B11" s="9">
        <v>0</v>
      </c>
      <c r="C11" s="10" t="s">
        <v>238</v>
      </c>
      <c r="D11" s="9">
        <v>0</v>
      </c>
      <c r="E11" s="10" t="s">
        <v>238</v>
      </c>
      <c r="F11" s="9">
        <v>0.43099999999999999</v>
      </c>
      <c r="G11" s="10" t="s">
        <v>159</v>
      </c>
      <c r="H11" s="9">
        <v>0</v>
      </c>
      <c r="I11" s="10" t="s">
        <v>159</v>
      </c>
      <c r="J11" s="9">
        <v>0</v>
      </c>
      <c r="K11" s="10" t="s">
        <v>238</v>
      </c>
      <c r="L11" s="9">
        <v>0</v>
      </c>
      <c r="M11" s="10" t="s">
        <v>159</v>
      </c>
      <c r="N11" s="9">
        <v>0</v>
      </c>
      <c r="O11" s="10" t="s">
        <v>238</v>
      </c>
      <c r="P11" s="9">
        <v>0</v>
      </c>
      <c r="Q11" s="10" t="s">
        <v>238</v>
      </c>
      <c r="R11" s="9">
        <v>0.43099999999999999</v>
      </c>
      <c r="S11" s="10" t="s">
        <v>159</v>
      </c>
    </row>
    <row r="12" spans="1:19" x14ac:dyDescent="0.2">
      <c r="A12" s="12" t="s">
        <v>175</v>
      </c>
      <c r="B12" s="9">
        <v>0</v>
      </c>
      <c r="C12" s="10" t="s">
        <v>238</v>
      </c>
      <c r="D12" s="9">
        <v>0</v>
      </c>
      <c r="E12" s="10" t="s">
        <v>238</v>
      </c>
      <c r="F12" s="9">
        <v>1.1779999999999999</v>
      </c>
      <c r="G12" s="10" t="s">
        <v>159</v>
      </c>
      <c r="H12" s="9">
        <v>0.22700000000000001</v>
      </c>
      <c r="I12" s="10" t="s">
        <v>159</v>
      </c>
      <c r="J12" s="9">
        <v>0</v>
      </c>
      <c r="K12" s="10" t="s">
        <v>238</v>
      </c>
      <c r="L12" s="9">
        <v>0</v>
      </c>
      <c r="M12" s="10" t="s">
        <v>159</v>
      </c>
      <c r="N12" s="9">
        <v>0</v>
      </c>
      <c r="O12" s="10" t="s">
        <v>238</v>
      </c>
      <c r="P12" s="9">
        <v>0</v>
      </c>
      <c r="Q12" s="10" t="s">
        <v>238</v>
      </c>
      <c r="R12" s="9">
        <v>1.405</v>
      </c>
      <c r="S12" s="10" t="s">
        <v>159</v>
      </c>
    </row>
    <row r="13" spans="1:19" x14ac:dyDescent="0.2">
      <c r="A13" s="12" t="s">
        <v>176</v>
      </c>
      <c r="B13" s="9">
        <v>0</v>
      </c>
      <c r="C13" s="10" t="s">
        <v>238</v>
      </c>
      <c r="D13" s="9">
        <v>0</v>
      </c>
      <c r="E13" s="10" t="s">
        <v>238</v>
      </c>
      <c r="F13" s="9">
        <v>0.84299999999999997</v>
      </c>
      <c r="G13" s="10" t="s">
        <v>159</v>
      </c>
      <c r="H13" s="9">
        <v>0</v>
      </c>
      <c r="I13" s="10" t="s">
        <v>295</v>
      </c>
      <c r="J13" s="9">
        <v>0</v>
      </c>
      <c r="K13" s="10" t="s">
        <v>238</v>
      </c>
      <c r="L13" s="9">
        <v>5.0000000000000001E-3</v>
      </c>
      <c r="M13" s="10" t="s">
        <v>159</v>
      </c>
      <c r="N13" s="9">
        <v>0</v>
      </c>
      <c r="O13" s="10" t="s">
        <v>238</v>
      </c>
      <c r="P13" s="9">
        <v>0</v>
      </c>
      <c r="Q13" s="10" t="s">
        <v>238</v>
      </c>
      <c r="R13" s="9">
        <v>0.84799999999999998</v>
      </c>
      <c r="S13" s="10" t="s">
        <v>159</v>
      </c>
    </row>
    <row r="14" spans="1:19" x14ac:dyDescent="0.2">
      <c r="A14" s="12" t="s">
        <v>177</v>
      </c>
      <c r="B14" s="9">
        <v>0</v>
      </c>
      <c r="C14" s="10" t="s">
        <v>238</v>
      </c>
      <c r="D14" s="9">
        <v>0</v>
      </c>
      <c r="E14" s="10" t="s">
        <v>238</v>
      </c>
      <c r="F14" s="9">
        <v>0.74</v>
      </c>
      <c r="G14" s="10" t="s">
        <v>159</v>
      </c>
      <c r="H14" s="9">
        <v>0</v>
      </c>
      <c r="I14" s="10" t="s">
        <v>238</v>
      </c>
      <c r="J14" s="9">
        <v>0</v>
      </c>
      <c r="K14" s="10" t="s">
        <v>238</v>
      </c>
      <c r="L14" s="9">
        <v>1E-3</v>
      </c>
      <c r="M14" s="10" t="s">
        <v>159</v>
      </c>
      <c r="N14" s="9">
        <v>0</v>
      </c>
      <c r="O14" s="10" t="s">
        <v>238</v>
      </c>
      <c r="P14" s="9">
        <v>0</v>
      </c>
      <c r="Q14" s="10" t="s">
        <v>238</v>
      </c>
      <c r="R14" s="9">
        <v>0.74099999999999999</v>
      </c>
      <c r="S14" s="10" t="s">
        <v>159</v>
      </c>
    </row>
    <row r="15" spans="1:19" x14ac:dyDescent="0.2">
      <c r="A15" s="12" t="s">
        <v>181</v>
      </c>
      <c r="B15" s="9">
        <v>0</v>
      </c>
      <c r="C15" s="10" t="s">
        <v>238</v>
      </c>
      <c r="D15" s="9">
        <v>0</v>
      </c>
      <c r="E15" s="10" t="s">
        <v>238</v>
      </c>
      <c r="F15" s="9">
        <v>0.59099999999999997</v>
      </c>
      <c r="G15" s="10" t="s">
        <v>159</v>
      </c>
      <c r="H15" s="9">
        <v>0</v>
      </c>
      <c r="I15" s="10" t="s">
        <v>238</v>
      </c>
      <c r="J15" s="9">
        <v>0</v>
      </c>
      <c r="K15" s="10" t="s">
        <v>238</v>
      </c>
      <c r="L15" s="9">
        <v>0</v>
      </c>
      <c r="M15" s="10" t="s">
        <v>159</v>
      </c>
      <c r="N15" s="9">
        <v>0</v>
      </c>
      <c r="O15" s="10" t="s">
        <v>238</v>
      </c>
      <c r="P15" s="9">
        <v>0</v>
      </c>
      <c r="Q15" s="10" t="s">
        <v>238</v>
      </c>
      <c r="R15" s="9">
        <v>0.59099999999999997</v>
      </c>
      <c r="S15" s="10" t="s">
        <v>159</v>
      </c>
    </row>
    <row r="16" spans="1:19" x14ac:dyDescent="0.2">
      <c r="A16" s="12" t="s">
        <v>182</v>
      </c>
      <c r="B16" s="9">
        <v>0</v>
      </c>
      <c r="C16" s="10" t="s">
        <v>238</v>
      </c>
      <c r="D16" s="9">
        <v>0</v>
      </c>
      <c r="E16" s="10" t="s">
        <v>238</v>
      </c>
      <c r="F16" s="9">
        <v>0.56200000000000006</v>
      </c>
      <c r="G16" s="10" t="s">
        <v>159</v>
      </c>
      <c r="H16" s="9">
        <v>0</v>
      </c>
      <c r="I16" s="10" t="s">
        <v>238</v>
      </c>
      <c r="J16" s="9">
        <v>0</v>
      </c>
      <c r="K16" s="10" t="s">
        <v>238</v>
      </c>
      <c r="L16" s="9">
        <v>0</v>
      </c>
      <c r="M16" s="10" t="s">
        <v>159</v>
      </c>
      <c r="N16" s="9">
        <v>0</v>
      </c>
      <c r="O16" s="10" t="s">
        <v>238</v>
      </c>
      <c r="P16" s="9">
        <v>0</v>
      </c>
      <c r="Q16" s="10" t="s">
        <v>238</v>
      </c>
      <c r="R16" s="9">
        <v>0.56200000000000006</v>
      </c>
      <c r="S16" s="10" t="s">
        <v>159</v>
      </c>
    </row>
    <row r="17" spans="1:19" x14ac:dyDescent="0.2">
      <c r="A17" s="12" t="s">
        <v>183</v>
      </c>
      <c r="B17" s="9">
        <v>0</v>
      </c>
      <c r="C17" s="10" t="s">
        <v>238</v>
      </c>
      <c r="D17" s="9">
        <v>0</v>
      </c>
      <c r="E17" s="10" t="s">
        <v>238</v>
      </c>
      <c r="F17" s="9">
        <v>0.59282999999999997</v>
      </c>
      <c r="G17" s="10" t="s">
        <v>159</v>
      </c>
      <c r="H17" s="9">
        <v>0</v>
      </c>
      <c r="I17" s="10" t="s">
        <v>238</v>
      </c>
      <c r="J17" s="9">
        <v>0</v>
      </c>
      <c r="K17" s="10" t="s">
        <v>238</v>
      </c>
      <c r="L17" s="9">
        <v>0.97</v>
      </c>
      <c r="M17" s="10" t="s">
        <v>186</v>
      </c>
      <c r="N17" s="9">
        <v>0</v>
      </c>
      <c r="O17" s="10" t="s">
        <v>238</v>
      </c>
      <c r="P17" s="9">
        <v>0</v>
      </c>
      <c r="Q17" s="10" t="s">
        <v>238</v>
      </c>
      <c r="R17" s="9">
        <v>1.5628299999999999</v>
      </c>
      <c r="S17" s="10" t="s">
        <v>159</v>
      </c>
    </row>
    <row r="18" spans="1:19" x14ac:dyDescent="0.2">
      <c r="A18" s="12" t="s">
        <v>184</v>
      </c>
      <c r="B18" s="9">
        <v>0</v>
      </c>
      <c r="C18" s="10" t="s">
        <v>238</v>
      </c>
      <c r="D18" s="9">
        <v>0</v>
      </c>
      <c r="E18" s="10" t="s">
        <v>238</v>
      </c>
      <c r="F18" s="9">
        <v>0.27300000000000002</v>
      </c>
      <c r="G18" s="10" t="s">
        <v>159</v>
      </c>
      <c r="H18" s="9">
        <v>0</v>
      </c>
      <c r="I18" s="10" t="s">
        <v>238</v>
      </c>
      <c r="J18" s="9">
        <v>0</v>
      </c>
      <c r="K18" s="10" t="s">
        <v>238</v>
      </c>
      <c r="L18" s="9">
        <v>4.9980000000000002</v>
      </c>
      <c r="M18" s="10" t="s">
        <v>186</v>
      </c>
      <c r="N18" s="9">
        <v>0</v>
      </c>
      <c r="O18" s="10" t="s">
        <v>238</v>
      </c>
      <c r="P18" s="9">
        <v>0</v>
      </c>
      <c r="Q18" s="10" t="s">
        <v>238</v>
      </c>
      <c r="R18" s="9">
        <v>5.2709999999999999</v>
      </c>
      <c r="S18" s="10" t="s">
        <v>159</v>
      </c>
    </row>
    <row r="19" spans="1:19" x14ac:dyDescent="0.2">
      <c r="A19" s="12" t="s">
        <v>185</v>
      </c>
      <c r="B19" s="9">
        <v>0</v>
      </c>
      <c r="C19" s="10" t="s">
        <v>238</v>
      </c>
      <c r="D19" s="9">
        <v>0</v>
      </c>
      <c r="E19" s="10" t="s">
        <v>238</v>
      </c>
      <c r="F19" s="9">
        <v>0.15081817</v>
      </c>
      <c r="G19" s="10" t="s">
        <v>159</v>
      </c>
      <c r="H19" s="9">
        <v>0</v>
      </c>
      <c r="I19" s="10" t="s">
        <v>238</v>
      </c>
      <c r="J19" s="9">
        <v>0</v>
      </c>
      <c r="K19" s="10" t="s">
        <v>238</v>
      </c>
      <c r="L19" s="9">
        <v>0</v>
      </c>
      <c r="M19" s="10" t="s">
        <v>296</v>
      </c>
      <c r="N19" s="9">
        <v>0</v>
      </c>
      <c r="O19" s="10" t="s">
        <v>238</v>
      </c>
      <c r="P19" s="9">
        <v>0</v>
      </c>
      <c r="Q19" s="10" t="s">
        <v>238</v>
      </c>
      <c r="R19" s="9">
        <v>0.15081817</v>
      </c>
      <c r="S19" s="10" t="s">
        <v>159</v>
      </c>
    </row>
    <row r="20" spans="1:19" x14ac:dyDescent="0.2">
      <c r="A20" s="12" t="s">
        <v>187</v>
      </c>
      <c r="B20" s="9">
        <v>0</v>
      </c>
      <c r="C20" s="10" t="s">
        <v>238</v>
      </c>
      <c r="D20" s="9">
        <v>0</v>
      </c>
      <c r="E20" s="10" t="s">
        <v>238</v>
      </c>
      <c r="F20" s="9">
        <v>3.133201E-2</v>
      </c>
      <c r="G20" s="10" t="s">
        <v>159</v>
      </c>
      <c r="H20" s="9">
        <v>0</v>
      </c>
      <c r="I20" s="10" t="s">
        <v>238</v>
      </c>
      <c r="J20" s="9">
        <v>0</v>
      </c>
      <c r="K20" s="10" t="s">
        <v>238</v>
      </c>
      <c r="L20" s="9">
        <v>0</v>
      </c>
      <c r="M20" s="10" t="s">
        <v>238</v>
      </c>
      <c r="N20" s="9">
        <v>0</v>
      </c>
      <c r="O20" s="10" t="s">
        <v>238</v>
      </c>
      <c r="P20" s="9">
        <v>0</v>
      </c>
      <c r="Q20" s="10" t="s">
        <v>238</v>
      </c>
      <c r="R20" s="9">
        <v>3.133201E-2</v>
      </c>
      <c r="S20" s="10" t="s">
        <v>159</v>
      </c>
    </row>
    <row r="21" spans="1:19" x14ac:dyDescent="0.2">
      <c r="A21" s="12" t="s">
        <v>188</v>
      </c>
      <c r="B21" s="9">
        <v>0</v>
      </c>
      <c r="C21" s="10" t="s">
        <v>238</v>
      </c>
      <c r="D21" s="9">
        <v>0</v>
      </c>
      <c r="E21" s="10" t="s">
        <v>238</v>
      </c>
      <c r="F21" s="9">
        <v>0</v>
      </c>
      <c r="G21" s="10" t="s">
        <v>297</v>
      </c>
      <c r="H21" s="9">
        <v>0</v>
      </c>
      <c r="I21" s="10" t="s">
        <v>238</v>
      </c>
      <c r="J21" s="9">
        <v>0</v>
      </c>
      <c r="K21" s="10" t="s">
        <v>238</v>
      </c>
      <c r="L21" s="9">
        <v>0</v>
      </c>
      <c r="M21" s="10" t="s">
        <v>238</v>
      </c>
      <c r="N21" s="9">
        <v>0</v>
      </c>
      <c r="O21" s="10" t="s">
        <v>238</v>
      </c>
      <c r="P21" s="9">
        <v>0</v>
      </c>
      <c r="Q21" s="10" t="s">
        <v>238</v>
      </c>
      <c r="R21" s="9">
        <v>0</v>
      </c>
      <c r="S21" s="10" t="s">
        <v>159</v>
      </c>
    </row>
    <row r="22" spans="1:19" x14ac:dyDescent="0.2">
      <c r="A22" s="12" t="s">
        <v>189</v>
      </c>
      <c r="B22" s="9">
        <v>0</v>
      </c>
      <c r="C22" s="10" t="s">
        <v>238</v>
      </c>
      <c r="D22" s="9">
        <v>0</v>
      </c>
      <c r="E22" s="10" t="s">
        <v>238</v>
      </c>
      <c r="F22" s="9">
        <v>0</v>
      </c>
      <c r="G22" s="10" t="s">
        <v>238</v>
      </c>
      <c r="H22" s="9">
        <v>0</v>
      </c>
      <c r="I22" s="10" t="s">
        <v>238</v>
      </c>
      <c r="J22" s="9">
        <v>0</v>
      </c>
      <c r="K22" s="10" t="s">
        <v>238</v>
      </c>
      <c r="L22" s="9">
        <v>0</v>
      </c>
      <c r="M22" s="10" t="s">
        <v>238</v>
      </c>
      <c r="N22" s="9">
        <v>0</v>
      </c>
      <c r="O22" s="10" t="s">
        <v>238</v>
      </c>
      <c r="P22" s="9">
        <v>0</v>
      </c>
      <c r="Q22" s="10" t="s">
        <v>238</v>
      </c>
      <c r="R22" s="9">
        <v>0</v>
      </c>
      <c r="S22" s="10" t="s">
        <v>159</v>
      </c>
    </row>
    <row r="23" spans="1:19" x14ac:dyDescent="0.2">
      <c r="A23" s="12" t="s">
        <v>190</v>
      </c>
      <c r="B23" s="9">
        <v>0</v>
      </c>
      <c r="C23" s="10" t="s">
        <v>238</v>
      </c>
      <c r="D23" s="9">
        <v>0</v>
      </c>
      <c r="E23" s="10" t="s">
        <v>238</v>
      </c>
      <c r="F23" s="9">
        <v>0</v>
      </c>
      <c r="G23" s="10" t="s">
        <v>238</v>
      </c>
      <c r="H23" s="9">
        <v>0</v>
      </c>
      <c r="I23" s="10" t="s">
        <v>238</v>
      </c>
      <c r="J23" s="9">
        <v>0</v>
      </c>
      <c r="K23" s="10" t="s">
        <v>238</v>
      </c>
      <c r="L23" s="9">
        <v>0</v>
      </c>
      <c r="M23" s="10" t="s">
        <v>238</v>
      </c>
      <c r="N23" s="9">
        <v>0</v>
      </c>
      <c r="O23" s="10" t="s">
        <v>238</v>
      </c>
      <c r="P23" s="9">
        <v>0</v>
      </c>
      <c r="Q23" s="10" t="s">
        <v>238</v>
      </c>
      <c r="R23" s="9">
        <v>0</v>
      </c>
      <c r="S23" s="10" t="s">
        <v>159</v>
      </c>
    </row>
    <row r="24" spans="1:19" x14ac:dyDescent="0.2">
      <c r="A24" s="12" t="s">
        <v>191</v>
      </c>
      <c r="B24" s="9">
        <v>0</v>
      </c>
      <c r="C24" s="10" t="s">
        <v>238</v>
      </c>
      <c r="D24" s="9">
        <v>0</v>
      </c>
      <c r="E24" s="10" t="s">
        <v>238</v>
      </c>
      <c r="F24" s="9">
        <v>0</v>
      </c>
      <c r="G24" s="10" t="s">
        <v>238</v>
      </c>
      <c r="H24" s="9">
        <v>0</v>
      </c>
      <c r="I24" s="10" t="s">
        <v>238</v>
      </c>
      <c r="J24" s="9">
        <v>0</v>
      </c>
      <c r="K24" s="10" t="s">
        <v>238</v>
      </c>
      <c r="L24" s="9">
        <v>0</v>
      </c>
      <c r="M24" s="10" t="s">
        <v>238</v>
      </c>
      <c r="N24" s="9">
        <v>0</v>
      </c>
      <c r="O24" s="10" t="s">
        <v>238</v>
      </c>
      <c r="P24" s="9">
        <v>0</v>
      </c>
      <c r="Q24" s="10" t="s">
        <v>238</v>
      </c>
      <c r="R24" s="9">
        <v>0</v>
      </c>
      <c r="S24" s="10" t="s">
        <v>159</v>
      </c>
    </row>
    <row r="25" spans="1:19" x14ac:dyDescent="0.2">
      <c r="A25" s="12" t="s">
        <v>192</v>
      </c>
      <c r="B25" s="9">
        <v>0</v>
      </c>
      <c r="C25" s="10" t="s">
        <v>238</v>
      </c>
      <c r="D25" s="9">
        <v>0</v>
      </c>
      <c r="E25" s="10" t="s">
        <v>238</v>
      </c>
      <c r="F25" s="9">
        <v>0</v>
      </c>
      <c r="G25" s="10" t="s">
        <v>238</v>
      </c>
      <c r="H25" s="9">
        <v>0</v>
      </c>
      <c r="I25" s="10" t="s">
        <v>238</v>
      </c>
      <c r="J25" s="9">
        <v>0</v>
      </c>
      <c r="K25" s="10" t="s">
        <v>238</v>
      </c>
      <c r="L25" s="9">
        <v>0</v>
      </c>
      <c r="M25" s="10" t="s">
        <v>238</v>
      </c>
      <c r="N25" s="9">
        <v>0</v>
      </c>
      <c r="O25" s="10" t="s">
        <v>238</v>
      </c>
      <c r="P25" s="9">
        <v>0</v>
      </c>
      <c r="Q25" s="10" t="s">
        <v>238</v>
      </c>
      <c r="R25" s="9">
        <v>0</v>
      </c>
      <c r="S25" s="10" t="s">
        <v>159</v>
      </c>
    </row>
    <row r="26" spans="1:19" x14ac:dyDescent="0.2">
      <c r="A26" s="12" t="s">
        <v>193</v>
      </c>
      <c r="B26" s="9">
        <v>0</v>
      </c>
      <c r="C26" s="10" t="s">
        <v>238</v>
      </c>
      <c r="D26" s="9">
        <v>0</v>
      </c>
      <c r="E26" s="10" t="s">
        <v>238</v>
      </c>
      <c r="F26" s="9">
        <v>0</v>
      </c>
      <c r="G26" s="10" t="s">
        <v>238</v>
      </c>
      <c r="H26" s="9">
        <v>0</v>
      </c>
      <c r="I26" s="10" t="s">
        <v>238</v>
      </c>
      <c r="J26" s="9">
        <v>0</v>
      </c>
      <c r="K26" s="10" t="s">
        <v>238</v>
      </c>
      <c r="L26" s="9">
        <v>0</v>
      </c>
      <c r="M26" s="10" t="s">
        <v>238</v>
      </c>
      <c r="N26" s="9">
        <v>0</v>
      </c>
      <c r="O26" s="10" t="s">
        <v>238</v>
      </c>
      <c r="P26" s="9">
        <v>0</v>
      </c>
      <c r="Q26" s="10" t="s">
        <v>238</v>
      </c>
      <c r="R26" s="9">
        <v>0</v>
      </c>
      <c r="S26" s="10" t="s">
        <v>159</v>
      </c>
    </row>
    <row r="27" spans="1:19" x14ac:dyDescent="0.2">
      <c r="A27" s="12" t="s">
        <v>195</v>
      </c>
      <c r="B27" s="9">
        <v>0</v>
      </c>
      <c r="C27" s="10" t="s">
        <v>238</v>
      </c>
      <c r="D27" s="9">
        <v>0</v>
      </c>
      <c r="E27" s="10" t="s">
        <v>238</v>
      </c>
      <c r="F27" s="9">
        <v>0</v>
      </c>
      <c r="G27" s="10" t="s">
        <v>238</v>
      </c>
      <c r="H27" s="9">
        <v>0</v>
      </c>
      <c r="I27" s="10" t="s">
        <v>238</v>
      </c>
      <c r="J27" s="9">
        <v>0</v>
      </c>
      <c r="K27" s="10" t="s">
        <v>238</v>
      </c>
      <c r="L27" s="9">
        <v>0</v>
      </c>
      <c r="M27" s="10" t="s">
        <v>238</v>
      </c>
      <c r="N27" s="9">
        <v>0</v>
      </c>
      <c r="O27" s="10" t="s">
        <v>238</v>
      </c>
      <c r="P27" s="9">
        <v>0</v>
      </c>
      <c r="Q27" s="10" t="s">
        <v>238</v>
      </c>
      <c r="R27" s="9">
        <v>0</v>
      </c>
      <c r="S27" s="10" t="s">
        <v>159</v>
      </c>
    </row>
    <row r="28" spans="1:19" x14ac:dyDescent="0.2">
      <c r="A28" s="12" t="s">
        <v>196</v>
      </c>
      <c r="B28" s="9">
        <v>0</v>
      </c>
      <c r="C28" s="10" t="s">
        <v>238</v>
      </c>
      <c r="D28" s="9">
        <v>0</v>
      </c>
      <c r="E28" s="10" t="s">
        <v>238</v>
      </c>
      <c r="F28" s="9">
        <v>0</v>
      </c>
      <c r="G28" s="10" t="s">
        <v>238</v>
      </c>
      <c r="H28" s="9">
        <v>0</v>
      </c>
      <c r="I28" s="10" t="s">
        <v>238</v>
      </c>
      <c r="J28" s="9">
        <v>0</v>
      </c>
      <c r="K28" s="10" t="s">
        <v>238</v>
      </c>
      <c r="L28" s="9">
        <v>0</v>
      </c>
      <c r="M28" s="10" t="s">
        <v>238</v>
      </c>
      <c r="N28" s="9">
        <v>0</v>
      </c>
      <c r="O28" s="10" t="s">
        <v>238</v>
      </c>
      <c r="P28" s="9">
        <v>0</v>
      </c>
      <c r="Q28" s="10" t="s">
        <v>238</v>
      </c>
      <c r="R28" s="9">
        <v>0</v>
      </c>
      <c r="S28" s="10" t="s">
        <v>159</v>
      </c>
    </row>
    <row r="29" spans="1:19" x14ac:dyDescent="0.2">
      <c r="A29" s="12" t="s">
        <v>198</v>
      </c>
      <c r="B29" s="9">
        <v>0</v>
      </c>
      <c r="C29" s="10" t="s">
        <v>238</v>
      </c>
      <c r="D29" s="9">
        <v>0</v>
      </c>
      <c r="E29" s="10" t="s">
        <v>238</v>
      </c>
      <c r="F29" s="9">
        <v>0</v>
      </c>
      <c r="G29" s="10" t="s">
        <v>238</v>
      </c>
      <c r="H29" s="9">
        <v>0</v>
      </c>
      <c r="I29" s="10" t="s">
        <v>238</v>
      </c>
      <c r="J29" s="9">
        <v>0</v>
      </c>
      <c r="K29" s="10" t="s">
        <v>238</v>
      </c>
      <c r="L29" s="9">
        <v>0</v>
      </c>
      <c r="M29" s="10" t="s">
        <v>238</v>
      </c>
      <c r="N29" s="9">
        <v>0</v>
      </c>
      <c r="O29" s="10" t="s">
        <v>238</v>
      </c>
      <c r="P29" s="9">
        <v>0</v>
      </c>
      <c r="Q29" s="10" t="s">
        <v>238</v>
      </c>
      <c r="R29" s="9">
        <v>0</v>
      </c>
      <c r="S29" s="10" t="s">
        <v>159</v>
      </c>
    </row>
    <row r="30" spans="1:19" x14ac:dyDescent="0.2">
      <c r="A30" s="12" t="s">
        <v>199</v>
      </c>
      <c r="B30" s="9">
        <v>0</v>
      </c>
      <c r="C30" s="10" t="s">
        <v>238</v>
      </c>
      <c r="D30" s="9">
        <v>0</v>
      </c>
      <c r="E30" s="10" t="s">
        <v>238</v>
      </c>
      <c r="F30" s="9">
        <v>0</v>
      </c>
      <c r="G30" s="10" t="s">
        <v>238</v>
      </c>
      <c r="H30" s="9">
        <v>0</v>
      </c>
      <c r="I30" s="10" t="s">
        <v>238</v>
      </c>
      <c r="J30" s="9">
        <v>0</v>
      </c>
      <c r="K30" s="10" t="s">
        <v>238</v>
      </c>
      <c r="L30" s="9">
        <v>0</v>
      </c>
      <c r="M30" s="10" t="s">
        <v>238</v>
      </c>
      <c r="N30" s="9">
        <v>0</v>
      </c>
      <c r="O30" s="10" t="s">
        <v>238</v>
      </c>
      <c r="P30" s="9">
        <v>0</v>
      </c>
      <c r="Q30" s="10" t="s">
        <v>238</v>
      </c>
      <c r="R30" s="9">
        <v>0</v>
      </c>
      <c r="S30" s="10" t="s">
        <v>159</v>
      </c>
    </row>
    <row r="31" spans="1:19" x14ac:dyDescent="0.2">
      <c r="A31" s="12" t="s">
        <v>200</v>
      </c>
      <c r="B31" s="9">
        <v>0</v>
      </c>
      <c r="C31" s="10" t="s">
        <v>238</v>
      </c>
      <c r="D31" s="9">
        <v>0</v>
      </c>
      <c r="E31" s="10" t="s">
        <v>238</v>
      </c>
      <c r="F31" s="9">
        <v>0.09</v>
      </c>
      <c r="G31" s="10" t="s">
        <v>226</v>
      </c>
      <c r="H31" s="9">
        <v>0</v>
      </c>
      <c r="I31" s="10" t="s">
        <v>238</v>
      </c>
      <c r="J31" s="9">
        <v>0</v>
      </c>
      <c r="K31" s="10" t="s">
        <v>238</v>
      </c>
      <c r="L31" s="9">
        <v>0</v>
      </c>
      <c r="M31" s="10" t="s">
        <v>238</v>
      </c>
      <c r="N31" s="9">
        <v>0</v>
      </c>
      <c r="O31" s="10" t="s">
        <v>238</v>
      </c>
      <c r="P31" s="9">
        <v>0</v>
      </c>
      <c r="Q31" s="10" t="s">
        <v>238</v>
      </c>
      <c r="R31" s="9">
        <v>0.09</v>
      </c>
      <c r="S31" s="10" t="s">
        <v>159</v>
      </c>
    </row>
    <row r="32" spans="1:19" x14ac:dyDescent="0.2">
      <c r="A32" s="15" t="s">
        <v>201</v>
      </c>
      <c r="B32" s="13">
        <v>0</v>
      </c>
      <c r="C32" s="14" t="s">
        <v>238</v>
      </c>
      <c r="D32" s="13">
        <v>0</v>
      </c>
      <c r="E32" s="14" t="s">
        <v>238</v>
      </c>
      <c r="F32" s="13">
        <v>0.24199999999999999</v>
      </c>
      <c r="G32" s="14" t="s">
        <v>159</v>
      </c>
      <c r="H32" s="13">
        <v>0</v>
      </c>
      <c r="I32" s="14" t="s">
        <v>238</v>
      </c>
      <c r="J32" s="13">
        <v>0</v>
      </c>
      <c r="K32" s="14" t="s">
        <v>238</v>
      </c>
      <c r="L32" s="13">
        <v>0</v>
      </c>
      <c r="M32" s="14" t="s">
        <v>238</v>
      </c>
      <c r="N32" s="13">
        <v>0</v>
      </c>
      <c r="O32" s="14" t="s">
        <v>238</v>
      </c>
      <c r="P32" s="13">
        <v>0</v>
      </c>
      <c r="Q32" s="14" t="s">
        <v>238</v>
      </c>
      <c r="R32" s="13">
        <v>0.24199999999999999</v>
      </c>
      <c r="S32" s="14" t="s">
        <v>159</v>
      </c>
    </row>
    <row r="34" spans="1:2" x14ac:dyDescent="0.2">
      <c r="A34" s="16" t="s">
        <v>202</v>
      </c>
      <c r="B34" s="16" t="s">
        <v>227</v>
      </c>
    </row>
    <row r="36" spans="1:2" x14ac:dyDescent="0.2">
      <c r="B36" s="16" t="s">
        <v>298</v>
      </c>
    </row>
    <row r="37" spans="1:2" x14ac:dyDescent="0.2">
      <c r="B37" s="16" t="s">
        <v>299</v>
      </c>
    </row>
    <row r="38" spans="1:2" x14ac:dyDescent="0.2">
      <c r="B38" s="16" t="s">
        <v>300</v>
      </c>
    </row>
    <row r="39" spans="1:2" x14ac:dyDescent="0.2">
      <c r="B39" s="16" t="s">
        <v>301</v>
      </c>
    </row>
    <row r="40" spans="1:2" x14ac:dyDescent="0.2">
      <c r="B40" s="16" t="s">
        <v>302</v>
      </c>
    </row>
    <row r="42" spans="1:2" x14ac:dyDescent="0.2">
      <c r="B42" s="16" t="s">
        <v>241</v>
      </c>
    </row>
    <row r="45" spans="1:2" x14ac:dyDescent="0.2">
      <c r="A45" s="17" t="str">
        <f>HYPERLINK("#'INTERACTIVE_GAMING 10'!A2", "&lt;&lt;&lt; Previous table")</f>
        <v>&lt;&lt;&lt; Previous table</v>
      </c>
    </row>
    <row r="46" spans="1:2" x14ac:dyDescent="0.2">
      <c r="A46" s="17" t="str">
        <f>HYPERLINK("#'INTERACTIVE_GAMING 12'!A2", "&gt;&gt;&gt; Next table")</f>
        <v>&gt;&gt;&gt; Next table</v>
      </c>
    </row>
  </sheetData>
  <mergeCells count="12">
    <mergeCell ref="A2:S2"/>
    <mergeCell ref="A3:S3"/>
    <mergeCell ref="A6:S6"/>
    <mergeCell ref="B5:C5"/>
    <mergeCell ref="D5:E5"/>
    <mergeCell ref="F5:G5"/>
    <mergeCell ref="H5:I5"/>
    <mergeCell ref="J5:K5"/>
    <mergeCell ref="L5:M5"/>
    <mergeCell ref="N5:O5"/>
    <mergeCell ref="P5:Q5"/>
    <mergeCell ref="R5:S5"/>
  </mergeCells>
  <pageMargins left="0.7" right="0.7" top="0.75" bottom="0.75" header="0.3" footer="0.3"/>
  <pageSetup paperSize="9" orientation="portrait" horizontalDpi="300" verticalDpi="300"/>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dimension ref="A1:S46"/>
  <sheetViews>
    <sheetView workbookViewId="0"/>
  </sheetViews>
  <sheetFormatPr defaultColWidth="11.42578125" defaultRowHeight="12.75" x14ac:dyDescent="0.2"/>
  <cols>
    <col min="1" max="2" width="12.7109375" customWidth="1"/>
    <col min="3" max="3" width="4.42578125" customWidth="1"/>
    <col min="4" max="4" width="12.7109375" customWidth="1"/>
    <col min="5" max="5" width="4.42578125" customWidth="1"/>
    <col min="6" max="6" width="12.7109375" customWidth="1"/>
    <col min="7" max="7" width="4.42578125" customWidth="1"/>
    <col min="8" max="8" width="12.7109375" customWidth="1"/>
    <col min="9" max="9" width="4.42578125" customWidth="1"/>
    <col min="10" max="10" width="12.7109375" customWidth="1"/>
    <col min="11" max="11" width="4.42578125" customWidth="1"/>
    <col min="12" max="12" width="12.7109375" customWidth="1"/>
    <col min="13" max="13" width="4.42578125" customWidth="1"/>
    <col min="14" max="14" width="12.7109375" customWidth="1"/>
    <col min="15" max="15" width="4.42578125" customWidth="1"/>
    <col min="16" max="16" width="12.7109375" customWidth="1"/>
    <col min="17" max="17" width="4.42578125" customWidth="1"/>
    <col min="18" max="18" width="12.7109375" customWidth="1"/>
    <col min="19" max="19" width="4.42578125" customWidth="1"/>
  </cols>
  <sheetData>
    <row r="1" spans="1:19" x14ac:dyDescent="0.2">
      <c r="A1" s="8" t="str">
        <f>HYPERLINK("#'INDEX'!B47", "Link to index")</f>
        <v>Link to index</v>
      </c>
    </row>
    <row r="2" spans="1:19" ht="15.75" customHeight="1" x14ac:dyDescent="0.2">
      <c r="A2" s="25" t="s">
        <v>303</v>
      </c>
      <c r="B2" s="24"/>
      <c r="C2" s="24"/>
      <c r="D2" s="24"/>
      <c r="E2" s="24"/>
      <c r="F2" s="24"/>
      <c r="G2" s="24"/>
      <c r="H2" s="24"/>
      <c r="I2" s="24"/>
      <c r="J2" s="24"/>
      <c r="K2" s="24"/>
      <c r="L2" s="24"/>
      <c r="M2" s="24"/>
      <c r="N2" s="24"/>
      <c r="O2" s="24"/>
      <c r="P2" s="24"/>
      <c r="Q2" s="24"/>
      <c r="R2" s="24"/>
      <c r="S2" s="24"/>
    </row>
    <row r="3" spans="1:19" ht="15.75" customHeight="1" x14ac:dyDescent="0.2">
      <c r="A3" s="25" t="s">
        <v>65</v>
      </c>
      <c r="B3" s="24"/>
      <c r="C3" s="24"/>
      <c r="D3" s="24"/>
      <c r="E3" s="24"/>
      <c r="F3" s="24"/>
      <c r="G3" s="24"/>
      <c r="H3" s="24"/>
      <c r="I3" s="24"/>
      <c r="J3" s="24"/>
      <c r="K3" s="24"/>
      <c r="L3" s="24"/>
      <c r="M3" s="24"/>
      <c r="N3" s="24"/>
      <c r="O3" s="24"/>
      <c r="P3" s="24"/>
      <c r="Q3" s="24"/>
      <c r="R3" s="24"/>
      <c r="S3" s="24"/>
    </row>
    <row r="4" spans="1:19" ht="15.75" customHeight="1" x14ac:dyDescent="0.2"/>
    <row r="5" spans="1:19" ht="55.5" customHeight="1" x14ac:dyDescent="0.2">
      <c r="A5" s="11" t="s">
        <v>159</v>
      </c>
      <c r="B5" s="27" t="s">
        <v>160</v>
      </c>
      <c r="C5" s="27" t="s">
        <v>159</v>
      </c>
      <c r="D5" s="27" t="s">
        <v>161</v>
      </c>
      <c r="E5" s="27" t="s">
        <v>159</v>
      </c>
      <c r="F5" s="27" t="s">
        <v>162</v>
      </c>
      <c r="G5" s="27" t="s">
        <v>159</v>
      </c>
      <c r="H5" s="27" t="s">
        <v>163</v>
      </c>
      <c r="I5" s="27" t="s">
        <v>159</v>
      </c>
      <c r="J5" s="27" t="s">
        <v>164</v>
      </c>
      <c r="K5" s="27" t="s">
        <v>159</v>
      </c>
      <c r="L5" s="27" t="s">
        <v>165</v>
      </c>
      <c r="M5" s="27" t="s">
        <v>159</v>
      </c>
      <c r="N5" s="27" t="s">
        <v>166</v>
      </c>
      <c r="O5" s="27" t="s">
        <v>159</v>
      </c>
      <c r="P5" s="27" t="s">
        <v>167</v>
      </c>
      <c r="Q5" s="27" t="s">
        <v>159</v>
      </c>
      <c r="R5" s="27" t="s">
        <v>168</v>
      </c>
      <c r="S5" s="27" t="s">
        <v>159</v>
      </c>
    </row>
    <row r="6" spans="1:19" x14ac:dyDescent="0.2">
      <c r="A6" s="26" t="s">
        <v>169</v>
      </c>
      <c r="B6" s="26"/>
      <c r="C6" s="26"/>
      <c r="D6" s="26"/>
      <c r="E6" s="26"/>
      <c r="F6" s="26"/>
      <c r="G6" s="26"/>
      <c r="H6" s="26"/>
      <c r="I6" s="26"/>
      <c r="J6" s="26"/>
      <c r="K6" s="26"/>
      <c r="L6" s="26"/>
      <c r="M6" s="26"/>
      <c r="N6" s="26"/>
      <c r="O6" s="26"/>
      <c r="P6" s="26"/>
      <c r="Q6" s="26"/>
      <c r="R6" s="26"/>
      <c r="S6" s="26"/>
    </row>
    <row r="7" spans="1:19" x14ac:dyDescent="0.2">
      <c r="A7" s="12" t="s">
        <v>170</v>
      </c>
      <c r="B7" s="9">
        <v>0</v>
      </c>
      <c r="C7" s="10" t="s">
        <v>238</v>
      </c>
      <c r="D7" s="9">
        <v>0</v>
      </c>
      <c r="E7" s="10" t="s">
        <v>238</v>
      </c>
      <c r="F7" s="9">
        <v>0</v>
      </c>
      <c r="G7" s="10" t="s">
        <v>159</v>
      </c>
      <c r="H7" s="9">
        <v>0</v>
      </c>
      <c r="I7" s="10" t="s">
        <v>159</v>
      </c>
      <c r="J7" s="9">
        <v>0</v>
      </c>
      <c r="K7" s="10" t="s">
        <v>238</v>
      </c>
      <c r="L7" s="9">
        <v>0</v>
      </c>
      <c r="M7" s="10" t="s">
        <v>159</v>
      </c>
      <c r="N7" s="9">
        <v>0</v>
      </c>
      <c r="O7" s="10" t="s">
        <v>238</v>
      </c>
      <c r="P7" s="9">
        <v>0</v>
      </c>
      <c r="Q7" s="10" t="s">
        <v>238</v>
      </c>
      <c r="R7" s="9">
        <v>0</v>
      </c>
      <c r="S7" s="10" t="s">
        <v>159</v>
      </c>
    </row>
    <row r="8" spans="1:19" x14ac:dyDescent="0.2">
      <c r="A8" s="12" t="s">
        <v>171</v>
      </c>
      <c r="B8" s="9">
        <v>0</v>
      </c>
      <c r="C8" s="10" t="s">
        <v>238</v>
      </c>
      <c r="D8" s="9">
        <v>0</v>
      </c>
      <c r="E8" s="10" t="s">
        <v>238</v>
      </c>
      <c r="F8" s="9">
        <v>0</v>
      </c>
      <c r="G8" s="10" t="s">
        <v>159</v>
      </c>
      <c r="H8" s="9">
        <v>0</v>
      </c>
      <c r="I8" s="10" t="s">
        <v>159</v>
      </c>
      <c r="J8" s="9">
        <v>0</v>
      </c>
      <c r="K8" s="10" t="s">
        <v>238</v>
      </c>
      <c r="L8" s="9">
        <v>0</v>
      </c>
      <c r="M8" s="10" t="s">
        <v>159</v>
      </c>
      <c r="N8" s="9">
        <v>0</v>
      </c>
      <c r="O8" s="10" t="s">
        <v>238</v>
      </c>
      <c r="P8" s="9">
        <v>0</v>
      </c>
      <c r="Q8" s="10" t="s">
        <v>238</v>
      </c>
      <c r="R8" s="9">
        <v>0</v>
      </c>
      <c r="S8" s="10" t="s">
        <v>159</v>
      </c>
    </row>
    <row r="9" spans="1:19" x14ac:dyDescent="0.2">
      <c r="A9" s="12" t="s">
        <v>172</v>
      </c>
      <c r="B9" s="9">
        <v>0</v>
      </c>
      <c r="C9" s="10" t="s">
        <v>238</v>
      </c>
      <c r="D9" s="9">
        <v>0</v>
      </c>
      <c r="E9" s="10" t="s">
        <v>238</v>
      </c>
      <c r="F9" s="9">
        <v>0</v>
      </c>
      <c r="G9" s="10" t="s">
        <v>159</v>
      </c>
      <c r="H9" s="9">
        <v>0</v>
      </c>
      <c r="I9" s="10" t="s">
        <v>159</v>
      </c>
      <c r="J9" s="9">
        <v>0</v>
      </c>
      <c r="K9" s="10" t="s">
        <v>238</v>
      </c>
      <c r="L9" s="9">
        <v>0</v>
      </c>
      <c r="M9" s="10" t="s">
        <v>159</v>
      </c>
      <c r="N9" s="9">
        <v>0</v>
      </c>
      <c r="O9" s="10" t="s">
        <v>238</v>
      </c>
      <c r="P9" s="9">
        <v>0</v>
      </c>
      <c r="Q9" s="10" t="s">
        <v>238</v>
      </c>
      <c r="R9" s="9">
        <v>0</v>
      </c>
      <c r="S9" s="10" t="s">
        <v>159</v>
      </c>
    </row>
    <row r="10" spans="1:19" x14ac:dyDescent="0.2">
      <c r="A10" s="12" t="s">
        <v>173</v>
      </c>
      <c r="B10" s="9">
        <v>0</v>
      </c>
      <c r="C10" s="10" t="s">
        <v>238</v>
      </c>
      <c r="D10" s="9">
        <v>0</v>
      </c>
      <c r="E10" s="10" t="s">
        <v>238</v>
      </c>
      <c r="F10" s="9">
        <v>1.9063421828908599E-2</v>
      </c>
      <c r="G10" s="10" t="s">
        <v>159</v>
      </c>
      <c r="H10" s="9">
        <v>0</v>
      </c>
      <c r="I10" s="10" t="s">
        <v>159</v>
      </c>
      <c r="J10" s="9">
        <v>0</v>
      </c>
      <c r="K10" s="10" t="s">
        <v>238</v>
      </c>
      <c r="L10" s="9">
        <v>0</v>
      </c>
      <c r="M10" s="10" t="s">
        <v>159</v>
      </c>
      <c r="N10" s="9">
        <v>0</v>
      </c>
      <c r="O10" s="10" t="s">
        <v>238</v>
      </c>
      <c r="P10" s="9">
        <v>0</v>
      </c>
      <c r="Q10" s="10" t="s">
        <v>238</v>
      </c>
      <c r="R10" s="9">
        <v>1.9063421828908599E-2</v>
      </c>
      <c r="S10" s="10" t="s">
        <v>159</v>
      </c>
    </row>
    <row r="11" spans="1:19" x14ac:dyDescent="0.2">
      <c r="A11" s="12" t="s">
        <v>174</v>
      </c>
      <c r="B11" s="9">
        <v>0</v>
      </c>
      <c r="C11" s="10" t="s">
        <v>238</v>
      </c>
      <c r="D11" s="9">
        <v>0</v>
      </c>
      <c r="E11" s="10" t="s">
        <v>238</v>
      </c>
      <c r="F11" s="9">
        <v>0.72971902017291101</v>
      </c>
      <c r="G11" s="10" t="s">
        <v>159</v>
      </c>
      <c r="H11" s="9">
        <v>0</v>
      </c>
      <c r="I11" s="10" t="s">
        <v>159</v>
      </c>
      <c r="J11" s="9">
        <v>0</v>
      </c>
      <c r="K11" s="10" t="s">
        <v>238</v>
      </c>
      <c r="L11" s="9">
        <v>0</v>
      </c>
      <c r="M11" s="10" t="s">
        <v>159</v>
      </c>
      <c r="N11" s="9">
        <v>0</v>
      </c>
      <c r="O11" s="10" t="s">
        <v>238</v>
      </c>
      <c r="P11" s="9">
        <v>0</v>
      </c>
      <c r="Q11" s="10" t="s">
        <v>238</v>
      </c>
      <c r="R11" s="9">
        <v>0.72971902017291101</v>
      </c>
      <c r="S11" s="10" t="s">
        <v>159</v>
      </c>
    </row>
    <row r="12" spans="1:19" x14ac:dyDescent="0.2">
      <c r="A12" s="12" t="s">
        <v>175</v>
      </c>
      <c r="B12" s="9">
        <v>0</v>
      </c>
      <c r="C12" s="10" t="s">
        <v>238</v>
      </c>
      <c r="D12" s="9">
        <v>0</v>
      </c>
      <c r="E12" s="10" t="s">
        <v>238</v>
      </c>
      <c r="F12" s="9">
        <v>1.8806385869565201</v>
      </c>
      <c r="G12" s="10" t="s">
        <v>159</v>
      </c>
      <c r="H12" s="9">
        <v>0.36239809782608701</v>
      </c>
      <c r="I12" s="10" t="s">
        <v>159</v>
      </c>
      <c r="J12" s="9">
        <v>0</v>
      </c>
      <c r="K12" s="10" t="s">
        <v>238</v>
      </c>
      <c r="L12" s="9">
        <v>0</v>
      </c>
      <c r="M12" s="10" t="s">
        <v>159</v>
      </c>
      <c r="N12" s="9">
        <v>0</v>
      </c>
      <c r="O12" s="10" t="s">
        <v>238</v>
      </c>
      <c r="P12" s="9">
        <v>0</v>
      </c>
      <c r="Q12" s="10" t="s">
        <v>238</v>
      </c>
      <c r="R12" s="9">
        <v>2.2430366847826102</v>
      </c>
      <c r="S12" s="10" t="s">
        <v>159</v>
      </c>
    </row>
    <row r="13" spans="1:19" x14ac:dyDescent="0.2">
      <c r="A13" s="12" t="s">
        <v>176</v>
      </c>
      <c r="B13" s="9">
        <v>0</v>
      </c>
      <c r="C13" s="10" t="s">
        <v>238</v>
      </c>
      <c r="D13" s="9">
        <v>0</v>
      </c>
      <c r="E13" s="10" t="s">
        <v>238</v>
      </c>
      <c r="F13" s="9">
        <v>1.30848745046235</v>
      </c>
      <c r="G13" s="10" t="s">
        <v>159</v>
      </c>
      <c r="H13" s="9">
        <v>0</v>
      </c>
      <c r="I13" s="10" t="s">
        <v>295</v>
      </c>
      <c r="J13" s="9">
        <v>0</v>
      </c>
      <c r="K13" s="10" t="s">
        <v>238</v>
      </c>
      <c r="L13" s="9">
        <v>7.7608982826948497E-3</v>
      </c>
      <c r="M13" s="10" t="s">
        <v>159</v>
      </c>
      <c r="N13" s="9">
        <v>0</v>
      </c>
      <c r="O13" s="10" t="s">
        <v>238</v>
      </c>
      <c r="P13" s="9">
        <v>0</v>
      </c>
      <c r="Q13" s="10" t="s">
        <v>238</v>
      </c>
      <c r="R13" s="9">
        <v>1.31624834874505</v>
      </c>
      <c r="S13" s="10" t="s">
        <v>159</v>
      </c>
    </row>
    <row r="14" spans="1:19" x14ac:dyDescent="0.2">
      <c r="A14" s="12" t="s">
        <v>177</v>
      </c>
      <c r="B14" s="9">
        <v>0</v>
      </c>
      <c r="C14" s="10" t="s">
        <v>238</v>
      </c>
      <c r="D14" s="9">
        <v>0</v>
      </c>
      <c r="E14" s="10" t="s">
        <v>238</v>
      </c>
      <c r="F14" s="9">
        <v>1.11474358974359</v>
      </c>
      <c r="G14" s="10" t="s">
        <v>159</v>
      </c>
      <c r="H14" s="9">
        <v>0</v>
      </c>
      <c r="I14" s="10" t="s">
        <v>238</v>
      </c>
      <c r="J14" s="9">
        <v>0</v>
      </c>
      <c r="K14" s="10" t="s">
        <v>238</v>
      </c>
      <c r="L14" s="9">
        <v>1.5064102564102599E-3</v>
      </c>
      <c r="M14" s="10" t="s">
        <v>159</v>
      </c>
      <c r="N14" s="9">
        <v>0</v>
      </c>
      <c r="O14" s="10" t="s">
        <v>238</v>
      </c>
      <c r="P14" s="9">
        <v>0</v>
      </c>
      <c r="Q14" s="10" t="s">
        <v>238</v>
      </c>
      <c r="R14" s="9">
        <v>1.11625</v>
      </c>
      <c r="S14" s="10" t="s">
        <v>159</v>
      </c>
    </row>
    <row r="15" spans="1:19" x14ac:dyDescent="0.2">
      <c r="A15" s="12" t="s">
        <v>181</v>
      </c>
      <c r="B15" s="9">
        <v>0</v>
      </c>
      <c r="C15" s="10" t="s">
        <v>238</v>
      </c>
      <c r="D15" s="9">
        <v>0</v>
      </c>
      <c r="E15" s="10" t="s">
        <v>238</v>
      </c>
      <c r="F15" s="9">
        <v>0.869117647058823</v>
      </c>
      <c r="G15" s="10" t="s">
        <v>159</v>
      </c>
      <c r="H15" s="9">
        <v>0</v>
      </c>
      <c r="I15" s="10" t="s">
        <v>238</v>
      </c>
      <c r="J15" s="9">
        <v>0</v>
      </c>
      <c r="K15" s="10" t="s">
        <v>238</v>
      </c>
      <c r="L15" s="9">
        <v>0</v>
      </c>
      <c r="M15" s="10" t="s">
        <v>159</v>
      </c>
      <c r="N15" s="9">
        <v>0</v>
      </c>
      <c r="O15" s="10" t="s">
        <v>238</v>
      </c>
      <c r="P15" s="9">
        <v>0</v>
      </c>
      <c r="Q15" s="10" t="s">
        <v>238</v>
      </c>
      <c r="R15" s="9">
        <v>0.869117647058823</v>
      </c>
      <c r="S15" s="10" t="s">
        <v>159</v>
      </c>
    </row>
    <row r="16" spans="1:19" x14ac:dyDescent="0.2">
      <c r="A16" s="12" t="s">
        <v>182</v>
      </c>
      <c r="B16" s="9">
        <v>0</v>
      </c>
      <c r="C16" s="10" t="s">
        <v>238</v>
      </c>
      <c r="D16" s="9">
        <v>0</v>
      </c>
      <c r="E16" s="10" t="s">
        <v>238</v>
      </c>
      <c r="F16" s="9">
        <v>0.80727383863080704</v>
      </c>
      <c r="G16" s="10" t="s">
        <v>159</v>
      </c>
      <c r="H16" s="9">
        <v>0</v>
      </c>
      <c r="I16" s="10" t="s">
        <v>238</v>
      </c>
      <c r="J16" s="9">
        <v>0</v>
      </c>
      <c r="K16" s="10" t="s">
        <v>238</v>
      </c>
      <c r="L16" s="9">
        <v>0</v>
      </c>
      <c r="M16" s="10" t="s">
        <v>159</v>
      </c>
      <c r="N16" s="9">
        <v>0</v>
      </c>
      <c r="O16" s="10" t="s">
        <v>238</v>
      </c>
      <c r="P16" s="9">
        <v>0</v>
      </c>
      <c r="Q16" s="10" t="s">
        <v>238</v>
      </c>
      <c r="R16" s="9">
        <v>0.80727383863080704</v>
      </c>
      <c r="S16" s="10" t="s">
        <v>159</v>
      </c>
    </row>
    <row r="17" spans="1:19" x14ac:dyDescent="0.2">
      <c r="A17" s="12" t="s">
        <v>183</v>
      </c>
      <c r="B17" s="9">
        <v>0</v>
      </c>
      <c r="C17" s="10" t="s">
        <v>238</v>
      </c>
      <c r="D17" s="9">
        <v>0</v>
      </c>
      <c r="E17" s="10" t="s">
        <v>238</v>
      </c>
      <c r="F17" s="9">
        <v>0.82532612559241703</v>
      </c>
      <c r="G17" s="10" t="s">
        <v>159</v>
      </c>
      <c r="H17" s="9">
        <v>0</v>
      </c>
      <c r="I17" s="10" t="s">
        <v>238</v>
      </c>
      <c r="J17" s="9">
        <v>0</v>
      </c>
      <c r="K17" s="10" t="s">
        <v>238</v>
      </c>
      <c r="L17" s="9">
        <v>1.3504146919431299</v>
      </c>
      <c r="M17" s="10" t="s">
        <v>186</v>
      </c>
      <c r="N17" s="9">
        <v>0</v>
      </c>
      <c r="O17" s="10" t="s">
        <v>238</v>
      </c>
      <c r="P17" s="9">
        <v>0</v>
      </c>
      <c r="Q17" s="10" t="s">
        <v>238</v>
      </c>
      <c r="R17" s="9">
        <v>2.1757408175355399</v>
      </c>
      <c r="S17" s="10" t="s">
        <v>159</v>
      </c>
    </row>
    <row r="18" spans="1:19" x14ac:dyDescent="0.2">
      <c r="A18" s="12" t="s">
        <v>184</v>
      </c>
      <c r="B18" s="9">
        <v>0</v>
      </c>
      <c r="C18" s="10" t="s">
        <v>238</v>
      </c>
      <c r="D18" s="9">
        <v>0</v>
      </c>
      <c r="E18" s="10" t="s">
        <v>238</v>
      </c>
      <c r="F18" s="9">
        <v>0.36913118527042599</v>
      </c>
      <c r="G18" s="10" t="s">
        <v>159</v>
      </c>
      <c r="H18" s="9">
        <v>0</v>
      </c>
      <c r="I18" s="10" t="s">
        <v>238</v>
      </c>
      <c r="J18" s="9">
        <v>0</v>
      </c>
      <c r="K18" s="10" t="s">
        <v>238</v>
      </c>
      <c r="L18" s="9">
        <v>6.7579401611047203</v>
      </c>
      <c r="M18" s="10" t="s">
        <v>186</v>
      </c>
      <c r="N18" s="9">
        <v>0</v>
      </c>
      <c r="O18" s="10" t="s">
        <v>238</v>
      </c>
      <c r="P18" s="9">
        <v>0</v>
      </c>
      <c r="Q18" s="10" t="s">
        <v>238</v>
      </c>
      <c r="R18" s="9">
        <v>7.1270713463751401</v>
      </c>
      <c r="S18" s="10" t="s">
        <v>159</v>
      </c>
    </row>
    <row r="19" spans="1:19" x14ac:dyDescent="0.2">
      <c r="A19" s="12" t="s">
        <v>185</v>
      </c>
      <c r="B19" s="9">
        <v>0</v>
      </c>
      <c r="C19" s="10" t="s">
        <v>238</v>
      </c>
      <c r="D19" s="9">
        <v>0</v>
      </c>
      <c r="E19" s="10" t="s">
        <v>238</v>
      </c>
      <c r="F19" s="9">
        <v>0.197340033129176</v>
      </c>
      <c r="G19" s="10" t="s">
        <v>159</v>
      </c>
      <c r="H19" s="9">
        <v>0</v>
      </c>
      <c r="I19" s="10" t="s">
        <v>238</v>
      </c>
      <c r="J19" s="9">
        <v>0</v>
      </c>
      <c r="K19" s="10" t="s">
        <v>238</v>
      </c>
      <c r="L19" s="9">
        <v>0</v>
      </c>
      <c r="M19" s="10" t="s">
        <v>296</v>
      </c>
      <c r="N19" s="9">
        <v>0</v>
      </c>
      <c r="O19" s="10" t="s">
        <v>238</v>
      </c>
      <c r="P19" s="9">
        <v>0</v>
      </c>
      <c r="Q19" s="10" t="s">
        <v>238</v>
      </c>
      <c r="R19" s="9">
        <v>0.197340033129176</v>
      </c>
      <c r="S19" s="10" t="s">
        <v>159</v>
      </c>
    </row>
    <row r="20" spans="1:19" x14ac:dyDescent="0.2">
      <c r="A20" s="12" t="s">
        <v>187</v>
      </c>
      <c r="B20" s="9">
        <v>0</v>
      </c>
      <c r="C20" s="10" t="s">
        <v>238</v>
      </c>
      <c r="D20" s="9">
        <v>0</v>
      </c>
      <c r="E20" s="10" t="s">
        <v>238</v>
      </c>
      <c r="F20" s="9">
        <v>3.9757140118790502E-2</v>
      </c>
      <c r="G20" s="10" t="s">
        <v>159</v>
      </c>
      <c r="H20" s="9">
        <v>0</v>
      </c>
      <c r="I20" s="10" t="s">
        <v>238</v>
      </c>
      <c r="J20" s="9">
        <v>0</v>
      </c>
      <c r="K20" s="10" t="s">
        <v>238</v>
      </c>
      <c r="L20" s="9">
        <v>0</v>
      </c>
      <c r="M20" s="10" t="s">
        <v>238</v>
      </c>
      <c r="N20" s="9">
        <v>0</v>
      </c>
      <c r="O20" s="10" t="s">
        <v>238</v>
      </c>
      <c r="P20" s="9">
        <v>0</v>
      </c>
      <c r="Q20" s="10" t="s">
        <v>238</v>
      </c>
      <c r="R20" s="9">
        <v>3.9757140118790502E-2</v>
      </c>
      <c r="S20" s="10" t="s">
        <v>159</v>
      </c>
    </row>
    <row r="21" spans="1:19" x14ac:dyDescent="0.2">
      <c r="A21" s="12" t="s">
        <v>188</v>
      </c>
      <c r="B21" s="9">
        <v>0</v>
      </c>
      <c r="C21" s="10" t="s">
        <v>238</v>
      </c>
      <c r="D21" s="9">
        <v>0</v>
      </c>
      <c r="E21" s="10" t="s">
        <v>238</v>
      </c>
      <c r="F21" s="9">
        <v>0</v>
      </c>
      <c r="G21" s="10" t="s">
        <v>297</v>
      </c>
      <c r="H21" s="9">
        <v>0</v>
      </c>
      <c r="I21" s="10" t="s">
        <v>238</v>
      </c>
      <c r="J21" s="9">
        <v>0</v>
      </c>
      <c r="K21" s="10" t="s">
        <v>238</v>
      </c>
      <c r="L21" s="9">
        <v>0</v>
      </c>
      <c r="M21" s="10" t="s">
        <v>238</v>
      </c>
      <c r="N21" s="9">
        <v>0</v>
      </c>
      <c r="O21" s="10" t="s">
        <v>238</v>
      </c>
      <c r="P21" s="9">
        <v>0</v>
      </c>
      <c r="Q21" s="10" t="s">
        <v>238</v>
      </c>
      <c r="R21" s="9">
        <v>0</v>
      </c>
      <c r="S21" s="10" t="s">
        <v>159</v>
      </c>
    </row>
    <row r="22" spans="1:19" x14ac:dyDescent="0.2">
      <c r="A22" s="12" t="s">
        <v>189</v>
      </c>
      <c r="B22" s="9">
        <v>0</v>
      </c>
      <c r="C22" s="10" t="s">
        <v>238</v>
      </c>
      <c r="D22" s="9">
        <v>0</v>
      </c>
      <c r="E22" s="10" t="s">
        <v>238</v>
      </c>
      <c r="F22" s="9">
        <v>0</v>
      </c>
      <c r="G22" s="10" t="s">
        <v>238</v>
      </c>
      <c r="H22" s="9">
        <v>0</v>
      </c>
      <c r="I22" s="10" t="s">
        <v>238</v>
      </c>
      <c r="J22" s="9">
        <v>0</v>
      </c>
      <c r="K22" s="10" t="s">
        <v>238</v>
      </c>
      <c r="L22" s="9">
        <v>0</v>
      </c>
      <c r="M22" s="10" t="s">
        <v>238</v>
      </c>
      <c r="N22" s="9">
        <v>0</v>
      </c>
      <c r="O22" s="10" t="s">
        <v>238</v>
      </c>
      <c r="P22" s="9">
        <v>0</v>
      </c>
      <c r="Q22" s="10" t="s">
        <v>238</v>
      </c>
      <c r="R22" s="9">
        <v>0</v>
      </c>
      <c r="S22" s="10" t="s">
        <v>159</v>
      </c>
    </row>
    <row r="23" spans="1:19" x14ac:dyDescent="0.2">
      <c r="A23" s="12" t="s">
        <v>190</v>
      </c>
      <c r="B23" s="9">
        <v>0</v>
      </c>
      <c r="C23" s="10" t="s">
        <v>238</v>
      </c>
      <c r="D23" s="9">
        <v>0</v>
      </c>
      <c r="E23" s="10" t="s">
        <v>238</v>
      </c>
      <c r="F23" s="9">
        <v>0</v>
      </c>
      <c r="G23" s="10" t="s">
        <v>238</v>
      </c>
      <c r="H23" s="9">
        <v>0</v>
      </c>
      <c r="I23" s="10" t="s">
        <v>238</v>
      </c>
      <c r="J23" s="9">
        <v>0</v>
      </c>
      <c r="K23" s="10" t="s">
        <v>238</v>
      </c>
      <c r="L23" s="9">
        <v>0</v>
      </c>
      <c r="M23" s="10" t="s">
        <v>238</v>
      </c>
      <c r="N23" s="9">
        <v>0</v>
      </c>
      <c r="O23" s="10" t="s">
        <v>238</v>
      </c>
      <c r="P23" s="9">
        <v>0</v>
      </c>
      <c r="Q23" s="10" t="s">
        <v>238</v>
      </c>
      <c r="R23" s="9">
        <v>0</v>
      </c>
      <c r="S23" s="10" t="s">
        <v>159</v>
      </c>
    </row>
    <row r="24" spans="1:19" x14ac:dyDescent="0.2">
      <c r="A24" s="12" t="s">
        <v>191</v>
      </c>
      <c r="B24" s="9">
        <v>0</v>
      </c>
      <c r="C24" s="10" t="s">
        <v>238</v>
      </c>
      <c r="D24" s="9">
        <v>0</v>
      </c>
      <c r="E24" s="10" t="s">
        <v>238</v>
      </c>
      <c r="F24" s="9">
        <v>0</v>
      </c>
      <c r="G24" s="10" t="s">
        <v>238</v>
      </c>
      <c r="H24" s="9">
        <v>0</v>
      </c>
      <c r="I24" s="10" t="s">
        <v>238</v>
      </c>
      <c r="J24" s="9">
        <v>0</v>
      </c>
      <c r="K24" s="10" t="s">
        <v>238</v>
      </c>
      <c r="L24" s="9">
        <v>0</v>
      </c>
      <c r="M24" s="10" t="s">
        <v>238</v>
      </c>
      <c r="N24" s="9">
        <v>0</v>
      </c>
      <c r="O24" s="10" t="s">
        <v>238</v>
      </c>
      <c r="P24" s="9">
        <v>0</v>
      </c>
      <c r="Q24" s="10" t="s">
        <v>238</v>
      </c>
      <c r="R24" s="9">
        <v>0</v>
      </c>
      <c r="S24" s="10" t="s">
        <v>159</v>
      </c>
    </row>
    <row r="25" spans="1:19" x14ac:dyDescent="0.2">
      <c r="A25" s="12" t="s">
        <v>192</v>
      </c>
      <c r="B25" s="9">
        <v>0</v>
      </c>
      <c r="C25" s="10" t="s">
        <v>238</v>
      </c>
      <c r="D25" s="9">
        <v>0</v>
      </c>
      <c r="E25" s="10" t="s">
        <v>238</v>
      </c>
      <c r="F25" s="9">
        <v>0</v>
      </c>
      <c r="G25" s="10" t="s">
        <v>238</v>
      </c>
      <c r="H25" s="9">
        <v>0</v>
      </c>
      <c r="I25" s="10" t="s">
        <v>238</v>
      </c>
      <c r="J25" s="9">
        <v>0</v>
      </c>
      <c r="K25" s="10" t="s">
        <v>238</v>
      </c>
      <c r="L25" s="9">
        <v>0</v>
      </c>
      <c r="M25" s="10" t="s">
        <v>238</v>
      </c>
      <c r="N25" s="9">
        <v>0</v>
      </c>
      <c r="O25" s="10" t="s">
        <v>238</v>
      </c>
      <c r="P25" s="9">
        <v>0</v>
      </c>
      <c r="Q25" s="10" t="s">
        <v>238</v>
      </c>
      <c r="R25" s="9">
        <v>0</v>
      </c>
      <c r="S25" s="10" t="s">
        <v>159</v>
      </c>
    </row>
    <row r="26" spans="1:19" x14ac:dyDescent="0.2">
      <c r="A26" s="12" t="s">
        <v>193</v>
      </c>
      <c r="B26" s="9">
        <v>0</v>
      </c>
      <c r="C26" s="10" t="s">
        <v>238</v>
      </c>
      <c r="D26" s="9">
        <v>0</v>
      </c>
      <c r="E26" s="10" t="s">
        <v>238</v>
      </c>
      <c r="F26" s="9">
        <v>0</v>
      </c>
      <c r="G26" s="10" t="s">
        <v>238</v>
      </c>
      <c r="H26" s="9">
        <v>0</v>
      </c>
      <c r="I26" s="10" t="s">
        <v>238</v>
      </c>
      <c r="J26" s="9">
        <v>0</v>
      </c>
      <c r="K26" s="10" t="s">
        <v>238</v>
      </c>
      <c r="L26" s="9">
        <v>0</v>
      </c>
      <c r="M26" s="10" t="s">
        <v>238</v>
      </c>
      <c r="N26" s="9">
        <v>0</v>
      </c>
      <c r="O26" s="10" t="s">
        <v>238</v>
      </c>
      <c r="P26" s="9">
        <v>0</v>
      </c>
      <c r="Q26" s="10" t="s">
        <v>238</v>
      </c>
      <c r="R26" s="9">
        <v>0</v>
      </c>
      <c r="S26" s="10" t="s">
        <v>159</v>
      </c>
    </row>
    <row r="27" spans="1:19" x14ac:dyDescent="0.2">
      <c r="A27" s="12" t="s">
        <v>195</v>
      </c>
      <c r="B27" s="9">
        <v>0</v>
      </c>
      <c r="C27" s="10" t="s">
        <v>238</v>
      </c>
      <c r="D27" s="9">
        <v>0</v>
      </c>
      <c r="E27" s="10" t="s">
        <v>238</v>
      </c>
      <c r="F27" s="9">
        <v>0</v>
      </c>
      <c r="G27" s="10" t="s">
        <v>238</v>
      </c>
      <c r="H27" s="9">
        <v>0</v>
      </c>
      <c r="I27" s="10" t="s">
        <v>238</v>
      </c>
      <c r="J27" s="9">
        <v>0</v>
      </c>
      <c r="K27" s="10" t="s">
        <v>238</v>
      </c>
      <c r="L27" s="9">
        <v>0</v>
      </c>
      <c r="M27" s="10" t="s">
        <v>238</v>
      </c>
      <c r="N27" s="9">
        <v>0</v>
      </c>
      <c r="O27" s="10" t="s">
        <v>238</v>
      </c>
      <c r="P27" s="9">
        <v>0</v>
      </c>
      <c r="Q27" s="10" t="s">
        <v>238</v>
      </c>
      <c r="R27" s="9">
        <v>0</v>
      </c>
      <c r="S27" s="10" t="s">
        <v>159</v>
      </c>
    </row>
    <row r="28" spans="1:19" x14ac:dyDescent="0.2">
      <c r="A28" s="12" t="s">
        <v>196</v>
      </c>
      <c r="B28" s="9">
        <v>0</v>
      </c>
      <c r="C28" s="10" t="s">
        <v>238</v>
      </c>
      <c r="D28" s="9">
        <v>0</v>
      </c>
      <c r="E28" s="10" t="s">
        <v>238</v>
      </c>
      <c r="F28" s="9">
        <v>0</v>
      </c>
      <c r="G28" s="10" t="s">
        <v>238</v>
      </c>
      <c r="H28" s="9">
        <v>0</v>
      </c>
      <c r="I28" s="10" t="s">
        <v>238</v>
      </c>
      <c r="J28" s="9">
        <v>0</v>
      </c>
      <c r="K28" s="10" t="s">
        <v>238</v>
      </c>
      <c r="L28" s="9">
        <v>0</v>
      </c>
      <c r="M28" s="10" t="s">
        <v>238</v>
      </c>
      <c r="N28" s="9">
        <v>0</v>
      </c>
      <c r="O28" s="10" t="s">
        <v>238</v>
      </c>
      <c r="P28" s="9">
        <v>0</v>
      </c>
      <c r="Q28" s="10" t="s">
        <v>238</v>
      </c>
      <c r="R28" s="9">
        <v>0</v>
      </c>
      <c r="S28" s="10" t="s">
        <v>159</v>
      </c>
    </row>
    <row r="29" spans="1:19" x14ac:dyDescent="0.2">
      <c r="A29" s="12" t="s">
        <v>198</v>
      </c>
      <c r="B29" s="9">
        <v>0</v>
      </c>
      <c r="C29" s="10" t="s">
        <v>238</v>
      </c>
      <c r="D29" s="9">
        <v>0</v>
      </c>
      <c r="E29" s="10" t="s">
        <v>238</v>
      </c>
      <c r="F29" s="9">
        <v>0</v>
      </c>
      <c r="G29" s="10" t="s">
        <v>238</v>
      </c>
      <c r="H29" s="9">
        <v>0</v>
      </c>
      <c r="I29" s="10" t="s">
        <v>238</v>
      </c>
      <c r="J29" s="9">
        <v>0</v>
      </c>
      <c r="K29" s="10" t="s">
        <v>238</v>
      </c>
      <c r="L29" s="9">
        <v>0</v>
      </c>
      <c r="M29" s="10" t="s">
        <v>238</v>
      </c>
      <c r="N29" s="9">
        <v>0</v>
      </c>
      <c r="O29" s="10" t="s">
        <v>238</v>
      </c>
      <c r="P29" s="9">
        <v>0</v>
      </c>
      <c r="Q29" s="10" t="s">
        <v>238</v>
      </c>
      <c r="R29" s="9">
        <v>0</v>
      </c>
      <c r="S29" s="10" t="s">
        <v>159</v>
      </c>
    </row>
    <row r="30" spans="1:19" x14ac:dyDescent="0.2">
      <c r="A30" s="12" t="s">
        <v>199</v>
      </c>
      <c r="B30" s="9">
        <v>0</v>
      </c>
      <c r="C30" s="10" t="s">
        <v>238</v>
      </c>
      <c r="D30" s="9">
        <v>0</v>
      </c>
      <c r="E30" s="10" t="s">
        <v>238</v>
      </c>
      <c r="F30" s="9">
        <v>0</v>
      </c>
      <c r="G30" s="10" t="s">
        <v>238</v>
      </c>
      <c r="H30" s="9">
        <v>0</v>
      </c>
      <c r="I30" s="10" t="s">
        <v>238</v>
      </c>
      <c r="J30" s="9">
        <v>0</v>
      </c>
      <c r="K30" s="10" t="s">
        <v>238</v>
      </c>
      <c r="L30" s="9">
        <v>0</v>
      </c>
      <c r="M30" s="10" t="s">
        <v>238</v>
      </c>
      <c r="N30" s="9">
        <v>0</v>
      </c>
      <c r="O30" s="10" t="s">
        <v>238</v>
      </c>
      <c r="P30" s="9">
        <v>0</v>
      </c>
      <c r="Q30" s="10" t="s">
        <v>238</v>
      </c>
      <c r="R30" s="9">
        <v>0</v>
      </c>
      <c r="S30" s="10" t="s">
        <v>159</v>
      </c>
    </row>
    <row r="31" spans="1:19" x14ac:dyDescent="0.2">
      <c r="A31" s="12" t="s">
        <v>200</v>
      </c>
      <c r="B31" s="9">
        <v>0</v>
      </c>
      <c r="C31" s="10" t="s">
        <v>238</v>
      </c>
      <c r="D31" s="9">
        <v>0</v>
      </c>
      <c r="E31" s="10" t="s">
        <v>238</v>
      </c>
      <c r="F31" s="9">
        <v>9.1400172860847007E-2</v>
      </c>
      <c r="G31" s="10" t="s">
        <v>226</v>
      </c>
      <c r="H31" s="9">
        <v>0</v>
      </c>
      <c r="I31" s="10" t="s">
        <v>238</v>
      </c>
      <c r="J31" s="9">
        <v>0</v>
      </c>
      <c r="K31" s="10" t="s">
        <v>238</v>
      </c>
      <c r="L31" s="9">
        <v>0</v>
      </c>
      <c r="M31" s="10" t="s">
        <v>238</v>
      </c>
      <c r="N31" s="9">
        <v>0</v>
      </c>
      <c r="O31" s="10" t="s">
        <v>238</v>
      </c>
      <c r="P31" s="9">
        <v>0</v>
      </c>
      <c r="Q31" s="10" t="s">
        <v>238</v>
      </c>
      <c r="R31" s="9">
        <v>9.1400172860847007E-2</v>
      </c>
      <c r="S31" s="10" t="s">
        <v>159</v>
      </c>
    </row>
    <row r="32" spans="1:19" x14ac:dyDescent="0.2">
      <c r="A32" s="15" t="s">
        <v>201</v>
      </c>
      <c r="B32" s="13">
        <v>0</v>
      </c>
      <c r="C32" s="14" t="s">
        <v>238</v>
      </c>
      <c r="D32" s="13">
        <v>0</v>
      </c>
      <c r="E32" s="14" t="s">
        <v>238</v>
      </c>
      <c r="F32" s="13">
        <v>0.24199999999999999</v>
      </c>
      <c r="G32" s="14" t="s">
        <v>159</v>
      </c>
      <c r="H32" s="13">
        <v>0</v>
      </c>
      <c r="I32" s="14" t="s">
        <v>238</v>
      </c>
      <c r="J32" s="13">
        <v>0</v>
      </c>
      <c r="K32" s="14" t="s">
        <v>238</v>
      </c>
      <c r="L32" s="13">
        <v>0</v>
      </c>
      <c r="M32" s="14" t="s">
        <v>238</v>
      </c>
      <c r="N32" s="13">
        <v>0</v>
      </c>
      <c r="O32" s="14" t="s">
        <v>238</v>
      </c>
      <c r="P32" s="13">
        <v>0</v>
      </c>
      <c r="Q32" s="14" t="s">
        <v>238</v>
      </c>
      <c r="R32" s="13">
        <v>0.24199999999999999</v>
      </c>
      <c r="S32" s="14" t="s">
        <v>159</v>
      </c>
    </row>
    <row r="34" spans="1:2" x14ac:dyDescent="0.2">
      <c r="A34" s="16" t="s">
        <v>202</v>
      </c>
      <c r="B34" s="16" t="s">
        <v>227</v>
      </c>
    </row>
    <row r="36" spans="1:2" x14ac:dyDescent="0.2">
      <c r="B36" s="16" t="s">
        <v>298</v>
      </c>
    </row>
    <row r="37" spans="1:2" x14ac:dyDescent="0.2">
      <c r="B37" s="16" t="s">
        <v>299</v>
      </c>
    </row>
    <row r="38" spans="1:2" x14ac:dyDescent="0.2">
      <c r="B38" s="16" t="s">
        <v>300</v>
      </c>
    </row>
    <row r="39" spans="1:2" x14ac:dyDescent="0.2">
      <c r="B39" s="16" t="s">
        <v>301</v>
      </c>
    </row>
    <row r="40" spans="1:2" x14ac:dyDescent="0.2">
      <c r="B40" s="16" t="s">
        <v>302</v>
      </c>
    </row>
    <row r="42" spans="1:2" x14ac:dyDescent="0.2">
      <c r="B42" s="16" t="s">
        <v>241</v>
      </c>
    </row>
    <row r="45" spans="1:2" x14ac:dyDescent="0.2">
      <c r="A45" s="17" t="str">
        <f>HYPERLINK("#'INTERACTIVE_GAMING 11'!A2", "&lt;&lt;&lt; Previous table")</f>
        <v>&lt;&lt;&lt; Previous table</v>
      </c>
    </row>
    <row r="46" spans="1:2" x14ac:dyDescent="0.2">
      <c r="A46" s="17" t="str">
        <f>HYPERLINK("#'INTERACTIVE_GAMING 13'!A2", "&gt;&gt;&gt; Next table")</f>
        <v>&gt;&gt;&gt; Next table</v>
      </c>
    </row>
  </sheetData>
  <mergeCells count="12">
    <mergeCell ref="A2:S2"/>
    <mergeCell ref="A3:S3"/>
    <mergeCell ref="A6:S6"/>
    <mergeCell ref="B5:C5"/>
    <mergeCell ref="D5:E5"/>
    <mergeCell ref="F5:G5"/>
    <mergeCell ref="H5:I5"/>
    <mergeCell ref="J5:K5"/>
    <mergeCell ref="L5:M5"/>
    <mergeCell ref="N5:O5"/>
    <mergeCell ref="P5:Q5"/>
    <mergeCell ref="R5:S5"/>
  </mergeCells>
  <pageMargins left="0.7" right="0.7" top="0.75" bottom="0.75" header="0.3" footer="0.3"/>
  <pageSetup paperSize="9" orientation="portrait" horizontalDpi="300" verticalDpi="300"/>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dimension ref="A1:S46"/>
  <sheetViews>
    <sheetView workbookViewId="0"/>
  </sheetViews>
  <sheetFormatPr defaultColWidth="11.42578125" defaultRowHeight="12.75" x14ac:dyDescent="0.2"/>
  <cols>
    <col min="1" max="2" width="12.7109375" customWidth="1"/>
    <col min="3" max="3" width="4.42578125" customWidth="1"/>
    <col min="4" max="4" width="12.7109375" customWidth="1"/>
    <col min="5" max="5" width="4.42578125" customWidth="1"/>
    <col min="6" max="6" width="12.7109375" customWidth="1"/>
    <col min="7" max="7" width="4.42578125" customWidth="1"/>
    <col min="8" max="8" width="12.7109375" customWidth="1"/>
    <col min="9" max="9" width="4.42578125" customWidth="1"/>
    <col min="10" max="10" width="12.7109375" customWidth="1"/>
    <col min="11" max="11" width="4.42578125" customWidth="1"/>
    <col min="12" max="12" width="12.7109375" customWidth="1"/>
    <col min="13" max="13" width="4.42578125" customWidth="1"/>
    <col min="14" max="14" width="12.7109375" customWidth="1"/>
    <col min="15" max="15" width="4.42578125" customWidth="1"/>
    <col min="16" max="16" width="12.7109375" customWidth="1"/>
    <col min="17" max="17" width="4.42578125" customWidth="1"/>
    <col min="18" max="18" width="12.7109375" customWidth="1"/>
    <col min="19" max="19" width="4.42578125" customWidth="1"/>
  </cols>
  <sheetData>
    <row r="1" spans="1:19" x14ac:dyDescent="0.2">
      <c r="A1" s="8" t="str">
        <f>HYPERLINK("#'INDEX'!B48", "Link to index")</f>
        <v>Link to index</v>
      </c>
    </row>
    <row r="2" spans="1:19" ht="15.75" customHeight="1" x14ac:dyDescent="0.2">
      <c r="A2" s="25" t="s">
        <v>304</v>
      </c>
      <c r="B2" s="24"/>
      <c r="C2" s="24"/>
      <c r="D2" s="24"/>
      <c r="E2" s="24"/>
      <c r="F2" s="24"/>
      <c r="G2" s="24"/>
      <c r="H2" s="24"/>
      <c r="I2" s="24"/>
      <c r="J2" s="24"/>
      <c r="K2" s="24"/>
      <c r="L2" s="24"/>
      <c r="M2" s="24"/>
      <c r="N2" s="24"/>
      <c r="O2" s="24"/>
      <c r="P2" s="24"/>
      <c r="Q2" s="24"/>
      <c r="R2" s="24"/>
      <c r="S2" s="24"/>
    </row>
    <row r="3" spans="1:19" ht="15.75" customHeight="1" x14ac:dyDescent="0.2">
      <c r="A3" s="25" t="s">
        <v>66</v>
      </c>
      <c r="B3" s="24"/>
      <c r="C3" s="24"/>
      <c r="D3" s="24"/>
      <c r="E3" s="24"/>
      <c r="F3" s="24"/>
      <c r="G3" s="24"/>
      <c r="H3" s="24"/>
      <c r="I3" s="24"/>
      <c r="J3" s="24"/>
      <c r="K3" s="24"/>
      <c r="L3" s="24"/>
      <c r="M3" s="24"/>
      <c r="N3" s="24"/>
      <c r="O3" s="24"/>
      <c r="P3" s="24"/>
      <c r="Q3" s="24"/>
      <c r="R3" s="24"/>
      <c r="S3" s="24"/>
    </row>
    <row r="4" spans="1:19" ht="15.75" customHeight="1" x14ac:dyDescent="0.2"/>
    <row r="5" spans="1:19" ht="55.5" customHeight="1" x14ac:dyDescent="0.2">
      <c r="A5" s="11" t="s">
        <v>159</v>
      </c>
      <c r="B5" s="27" t="s">
        <v>160</v>
      </c>
      <c r="C5" s="27" t="s">
        <v>159</v>
      </c>
      <c r="D5" s="27" t="s">
        <v>161</v>
      </c>
      <c r="E5" s="27" t="s">
        <v>159</v>
      </c>
      <c r="F5" s="27" t="s">
        <v>162</v>
      </c>
      <c r="G5" s="27" t="s">
        <v>159</v>
      </c>
      <c r="H5" s="27" t="s">
        <v>163</v>
      </c>
      <c r="I5" s="27" t="s">
        <v>159</v>
      </c>
      <c r="J5" s="27" t="s">
        <v>164</v>
      </c>
      <c r="K5" s="27" t="s">
        <v>159</v>
      </c>
      <c r="L5" s="27" t="s">
        <v>165</v>
      </c>
      <c r="M5" s="27" t="s">
        <v>159</v>
      </c>
      <c r="N5" s="27" t="s">
        <v>166</v>
      </c>
      <c r="O5" s="27" t="s">
        <v>159</v>
      </c>
      <c r="P5" s="27" t="s">
        <v>167</v>
      </c>
      <c r="Q5" s="27" t="s">
        <v>159</v>
      </c>
      <c r="R5" s="27" t="s">
        <v>168</v>
      </c>
      <c r="S5" s="27" t="s">
        <v>159</v>
      </c>
    </row>
    <row r="6" spans="1:19" x14ac:dyDescent="0.2">
      <c r="A6" s="26" t="s">
        <v>212</v>
      </c>
      <c r="B6" s="26"/>
      <c r="C6" s="26"/>
      <c r="D6" s="26"/>
      <c r="E6" s="26"/>
      <c r="F6" s="26"/>
      <c r="G6" s="26"/>
      <c r="H6" s="26"/>
      <c r="I6" s="26"/>
      <c r="J6" s="26"/>
      <c r="K6" s="26"/>
      <c r="L6" s="26"/>
      <c r="M6" s="26"/>
      <c r="N6" s="26"/>
      <c r="O6" s="26"/>
      <c r="P6" s="26"/>
      <c r="Q6" s="26"/>
      <c r="R6" s="26"/>
      <c r="S6" s="26"/>
    </row>
    <row r="7" spans="1:19" x14ac:dyDescent="0.2">
      <c r="A7" s="12" t="s">
        <v>170</v>
      </c>
      <c r="B7" s="18">
        <v>0</v>
      </c>
      <c r="C7" s="10" t="s">
        <v>238</v>
      </c>
      <c r="D7" s="18">
        <v>0</v>
      </c>
      <c r="E7" s="10" t="s">
        <v>238</v>
      </c>
      <c r="F7" s="18">
        <v>0</v>
      </c>
      <c r="G7" s="10" t="s">
        <v>159</v>
      </c>
      <c r="H7" s="18">
        <v>0</v>
      </c>
      <c r="I7" s="10" t="s">
        <v>159</v>
      </c>
      <c r="J7" s="18">
        <v>0</v>
      </c>
      <c r="K7" s="10" t="s">
        <v>238</v>
      </c>
      <c r="L7" s="18">
        <v>0</v>
      </c>
      <c r="M7" s="10" t="s">
        <v>159</v>
      </c>
      <c r="N7" s="18">
        <v>0</v>
      </c>
      <c r="O7" s="10" t="s">
        <v>238</v>
      </c>
      <c r="P7" s="18">
        <v>0</v>
      </c>
      <c r="Q7" s="10" t="s">
        <v>238</v>
      </c>
      <c r="R7" s="18">
        <v>0</v>
      </c>
      <c r="S7" s="10" t="s">
        <v>159</v>
      </c>
    </row>
    <row r="8" spans="1:19" x14ac:dyDescent="0.2">
      <c r="A8" s="12" t="s">
        <v>171</v>
      </c>
      <c r="B8" s="18">
        <v>0</v>
      </c>
      <c r="C8" s="10" t="s">
        <v>238</v>
      </c>
      <c r="D8" s="18">
        <v>0</v>
      </c>
      <c r="E8" s="10" t="s">
        <v>238</v>
      </c>
      <c r="F8" s="18">
        <v>0</v>
      </c>
      <c r="G8" s="10" t="s">
        <v>159</v>
      </c>
      <c r="H8" s="18">
        <v>0</v>
      </c>
      <c r="I8" s="10" t="s">
        <v>159</v>
      </c>
      <c r="J8" s="18">
        <v>0</v>
      </c>
      <c r="K8" s="10" t="s">
        <v>238</v>
      </c>
      <c r="L8" s="18">
        <v>0</v>
      </c>
      <c r="M8" s="10" t="s">
        <v>159</v>
      </c>
      <c r="N8" s="18">
        <v>0</v>
      </c>
      <c r="O8" s="10" t="s">
        <v>238</v>
      </c>
      <c r="P8" s="18">
        <v>0</v>
      </c>
      <c r="Q8" s="10" t="s">
        <v>238</v>
      </c>
      <c r="R8" s="18">
        <v>0</v>
      </c>
      <c r="S8" s="10" t="s">
        <v>159</v>
      </c>
    </row>
    <row r="9" spans="1:19" x14ac:dyDescent="0.2">
      <c r="A9" s="12" t="s">
        <v>172</v>
      </c>
      <c r="B9" s="18">
        <v>0</v>
      </c>
      <c r="C9" s="10" t="s">
        <v>238</v>
      </c>
      <c r="D9" s="18">
        <v>0</v>
      </c>
      <c r="E9" s="10" t="s">
        <v>238</v>
      </c>
      <c r="F9" s="18">
        <v>0</v>
      </c>
      <c r="G9" s="10" t="s">
        <v>159</v>
      </c>
      <c r="H9" s="18">
        <v>0</v>
      </c>
      <c r="I9" s="10" t="s">
        <v>159</v>
      </c>
      <c r="J9" s="18">
        <v>0</v>
      </c>
      <c r="K9" s="10" t="s">
        <v>238</v>
      </c>
      <c r="L9" s="18">
        <v>0</v>
      </c>
      <c r="M9" s="10" t="s">
        <v>159</v>
      </c>
      <c r="N9" s="18">
        <v>0</v>
      </c>
      <c r="O9" s="10" t="s">
        <v>238</v>
      </c>
      <c r="P9" s="18">
        <v>0</v>
      </c>
      <c r="Q9" s="10" t="s">
        <v>238</v>
      </c>
      <c r="R9" s="18">
        <v>0</v>
      </c>
      <c r="S9" s="10" t="s">
        <v>159</v>
      </c>
    </row>
    <row r="10" spans="1:19" x14ac:dyDescent="0.2">
      <c r="A10" s="12" t="s">
        <v>173</v>
      </c>
      <c r="B10" s="18">
        <v>0</v>
      </c>
      <c r="C10" s="10" t="s">
        <v>238</v>
      </c>
      <c r="D10" s="18">
        <v>0</v>
      </c>
      <c r="E10" s="10" t="s">
        <v>238</v>
      </c>
      <c r="F10" s="18">
        <v>8.1896728225707399E-2</v>
      </c>
      <c r="G10" s="10" t="s">
        <v>159</v>
      </c>
      <c r="H10" s="18">
        <v>0</v>
      </c>
      <c r="I10" s="10" t="s">
        <v>159</v>
      </c>
      <c r="J10" s="18">
        <v>0</v>
      </c>
      <c r="K10" s="10" t="s">
        <v>238</v>
      </c>
      <c r="L10" s="18">
        <v>0</v>
      </c>
      <c r="M10" s="10" t="s">
        <v>159</v>
      </c>
      <c r="N10" s="18">
        <v>0</v>
      </c>
      <c r="O10" s="10" t="s">
        <v>238</v>
      </c>
      <c r="P10" s="18">
        <v>0</v>
      </c>
      <c r="Q10" s="10" t="s">
        <v>238</v>
      </c>
      <c r="R10" s="18">
        <v>7.8534822929498095E-4</v>
      </c>
      <c r="S10" s="10" t="s">
        <v>159</v>
      </c>
    </row>
    <row r="11" spans="1:19" x14ac:dyDescent="0.2">
      <c r="A11" s="12" t="s">
        <v>174</v>
      </c>
      <c r="B11" s="18">
        <v>0</v>
      </c>
      <c r="C11" s="10" t="s">
        <v>238</v>
      </c>
      <c r="D11" s="18">
        <v>0</v>
      </c>
      <c r="E11" s="10" t="s">
        <v>238</v>
      </c>
      <c r="F11" s="18">
        <v>3.1442984967918699</v>
      </c>
      <c r="G11" s="10" t="s">
        <v>159</v>
      </c>
      <c r="H11" s="18">
        <v>0</v>
      </c>
      <c r="I11" s="10" t="s">
        <v>159</v>
      </c>
      <c r="J11" s="18">
        <v>0</v>
      </c>
      <c r="K11" s="10" t="s">
        <v>238</v>
      </c>
      <c r="L11" s="18">
        <v>0</v>
      </c>
      <c r="M11" s="10" t="s">
        <v>159</v>
      </c>
      <c r="N11" s="18">
        <v>0</v>
      </c>
      <c r="O11" s="10" t="s">
        <v>238</v>
      </c>
      <c r="P11" s="18">
        <v>0</v>
      </c>
      <c r="Q11" s="10" t="s">
        <v>238</v>
      </c>
      <c r="R11" s="18">
        <v>3.0363368505057099E-2</v>
      </c>
      <c r="S11" s="10" t="s">
        <v>159</v>
      </c>
    </row>
    <row r="12" spans="1:19" x14ac:dyDescent="0.2">
      <c r="A12" s="12" t="s">
        <v>175</v>
      </c>
      <c r="B12" s="18">
        <v>0</v>
      </c>
      <c r="C12" s="10" t="s">
        <v>238</v>
      </c>
      <c r="D12" s="18">
        <v>0</v>
      </c>
      <c r="E12" s="10" t="s">
        <v>238</v>
      </c>
      <c r="F12" s="18">
        <v>8.4477145274873404</v>
      </c>
      <c r="G12" s="10" t="s">
        <v>159</v>
      </c>
      <c r="H12" s="18">
        <v>8.6289443683973802E-2</v>
      </c>
      <c r="I12" s="10" t="s">
        <v>159</v>
      </c>
      <c r="J12" s="18">
        <v>0</v>
      </c>
      <c r="K12" s="10" t="s">
        <v>238</v>
      </c>
      <c r="L12" s="18">
        <v>0</v>
      </c>
      <c r="M12" s="10" t="s">
        <v>159</v>
      </c>
      <c r="N12" s="18">
        <v>0</v>
      </c>
      <c r="O12" s="10" t="s">
        <v>238</v>
      </c>
      <c r="P12" s="18">
        <v>0</v>
      </c>
      <c r="Q12" s="10" t="s">
        <v>238</v>
      </c>
      <c r="R12" s="18">
        <v>9.7560894316067598E-2</v>
      </c>
      <c r="S12" s="10" t="s">
        <v>159</v>
      </c>
    </row>
    <row r="13" spans="1:19" x14ac:dyDescent="0.2">
      <c r="A13" s="12" t="s">
        <v>176</v>
      </c>
      <c r="B13" s="18">
        <v>0</v>
      </c>
      <c r="C13" s="10" t="s">
        <v>238</v>
      </c>
      <c r="D13" s="18">
        <v>0</v>
      </c>
      <c r="E13" s="10" t="s">
        <v>238</v>
      </c>
      <c r="F13" s="18">
        <v>5.9799957437752704</v>
      </c>
      <c r="G13" s="10" t="s">
        <v>159</v>
      </c>
      <c r="H13" s="18">
        <v>0</v>
      </c>
      <c r="I13" s="10" t="s">
        <v>295</v>
      </c>
      <c r="J13" s="18">
        <v>0</v>
      </c>
      <c r="K13" s="10" t="s">
        <v>238</v>
      </c>
      <c r="L13" s="18">
        <v>1.41120553644156E-2</v>
      </c>
      <c r="M13" s="10" t="s">
        <v>159</v>
      </c>
      <c r="N13" s="18">
        <v>0</v>
      </c>
      <c r="O13" s="10" t="s">
        <v>238</v>
      </c>
      <c r="P13" s="18">
        <v>0</v>
      </c>
      <c r="Q13" s="10" t="s">
        <v>238</v>
      </c>
      <c r="R13" s="18">
        <v>5.8018484702909899E-2</v>
      </c>
      <c r="S13" s="10" t="s">
        <v>159</v>
      </c>
    </row>
    <row r="14" spans="1:19" x14ac:dyDescent="0.2">
      <c r="A14" s="12" t="s">
        <v>177</v>
      </c>
      <c r="B14" s="18">
        <v>0</v>
      </c>
      <c r="C14" s="10" t="s">
        <v>238</v>
      </c>
      <c r="D14" s="18">
        <v>0</v>
      </c>
      <c r="E14" s="10" t="s">
        <v>238</v>
      </c>
      <c r="F14" s="18">
        <v>5.2323073768463297</v>
      </c>
      <c r="G14" s="10" t="s">
        <v>159</v>
      </c>
      <c r="H14" s="18">
        <v>0</v>
      </c>
      <c r="I14" s="10" t="s">
        <v>238</v>
      </c>
      <c r="J14" s="18">
        <v>0</v>
      </c>
      <c r="K14" s="10" t="s">
        <v>238</v>
      </c>
      <c r="L14" s="18">
        <v>2.79406875085568E-3</v>
      </c>
      <c r="M14" s="10" t="s">
        <v>159</v>
      </c>
      <c r="N14" s="18">
        <v>0</v>
      </c>
      <c r="O14" s="10" t="s">
        <v>238</v>
      </c>
      <c r="P14" s="18">
        <v>0</v>
      </c>
      <c r="Q14" s="10" t="s">
        <v>238</v>
      </c>
      <c r="R14" s="18">
        <v>4.9964495539640497E-2</v>
      </c>
      <c r="S14" s="10" t="s">
        <v>159</v>
      </c>
    </row>
    <row r="15" spans="1:19" x14ac:dyDescent="0.2">
      <c r="A15" s="12" t="s">
        <v>181</v>
      </c>
      <c r="B15" s="18">
        <v>0</v>
      </c>
      <c r="C15" s="10" t="s">
        <v>238</v>
      </c>
      <c r="D15" s="18">
        <v>0</v>
      </c>
      <c r="E15" s="10" t="s">
        <v>238</v>
      </c>
      <c r="F15" s="18">
        <v>4.1627047015319603</v>
      </c>
      <c r="G15" s="10" t="s">
        <v>159</v>
      </c>
      <c r="H15" s="18">
        <v>0</v>
      </c>
      <c r="I15" s="10" t="s">
        <v>238</v>
      </c>
      <c r="J15" s="18">
        <v>0</v>
      </c>
      <c r="K15" s="10" t="s">
        <v>238</v>
      </c>
      <c r="L15" s="18">
        <v>0</v>
      </c>
      <c r="M15" s="10" t="s">
        <v>159</v>
      </c>
      <c r="N15" s="18">
        <v>0</v>
      </c>
      <c r="O15" s="10" t="s">
        <v>238</v>
      </c>
      <c r="P15" s="18">
        <v>0</v>
      </c>
      <c r="Q15" s="10" t="s">
        <v>238</v>
      </c>
      <c r="R15" s="18">
        <v>3.9287551171038201E-2</v>
      </c>
      <c r="S15" s="10" t="s">
        <v>159</v>
      </c>
    </row>
    <row r="16" spans="1:19" x14ac:dyDescent="0.2">
      <c r="A16" s="12" t="s">
        <v>182</v>
      </c>
      <c r="B16" s="18">
        <v>0</v>
      </c>
      <c r="C16" s="10" t="s">
        <v>238</v>
      </c>
      <c r="D16" s="18">
        <v>0</v>
      </c>
      <c r="E16" s="10" t="s">
        <v>238</v>
      </c>
      <c r="F16" s="18">
        <v>3.9027777777777799</v>
      </c>
      <c r="G16" s="10" t="s">
        <v>159</v>
      </c>
      <c r="H16" s="18">
        <v>0</v>
      </c>
      <c r="I16" s="10" t="s">
        <v>238</v>
      </c>
      <c r="J16" s="18">
        <v>0</v>
      </c>
      <c r="K16" s="10" t="s">
        <v>238</v>
      </c>
      <c r="L16" s="18">
        <v>0</v>
      </c>
      <c r="M16" s="10" t="s">
        <v>159</v>
      </c>
      <c r="N16" s="18">
        <v>0</v>
      </c>
      <c r="O16" s="10" t="s">
        <v>238</v>
      </c>
      <c r="P16" s="18">
        <v>0</v>
      </c>
      <c r="Q16" s="10" t="s">
        <v>238</v>
      </c>
      <c r="R16" s="18">
        <v>3.6834994398229702E-2</v>
      </c>
      <c r="S16" s="10" t="s">
        <v>159</v>
      </c>
    </row>
    <row r="17" spans="1:19" x14ac:dyDescent="0.2">
      <c r="A17" s="12" t="s">
        <v>183</v>
      </c>
      <c r="B17" s="18">
        <v>0</v>
      </c>
      <c r="C17" s="10" t="s">
        <v>238</v>
      </c>
      <c r="D17" s="18">
        <v>0</v>
      </c>
      <c r="E17" s="10" t="s">
        <v>238</v>
      </c>
      <c r="F17" s="18">
        <v>4.03530028384532</v>
      </c>
      <c r="G17" s="10" t="s">
        <v>159</v>
      </c>
      <c r="H17" s="18">
        <v>0</v>
      </c>
      <c r="I17" s="10" t="s">
        <v>238</v>
      </c>
      <c r="J17" s="18">
        <v>0</v>
      </c>
      <c r="K17" s="10" t="s">
        <v>238</v>
      </c>
      <c r="L17" s="18">
        <v>2.6172924783871001</v>
      </c>
      <c r="M17" s="10" t="s">
        <v>186</v>
      </c>
      <c r="N17" s="18">
        <v>0</v>
      </c>
      <c r="O17" s="10" t="s">
        <v>238</v>
      </c>
      <c r="P17" s="18">
        <v>0</v>
      </c>
      <c r="Q17" s="10" t="s">
        <v>238</v>
      </c>
      <c r="R17" s="18">
        <v>0.100895797778437</v>
      </c>
      <c r="S17" s="10" t="s">
        <v>159</v>
      </c>
    </row>
    <row r="18" spans="1:19" x14ac:dyDescent="0.2">
      <c r="A18" s="12" t="s">
        <v>184</v>
      </c>
      <c r="B18" s="18">
        <v>0</v>
      </c>
      <c r="C18" s="10" t="s">
        <v>238</v>
      </c>
      <c r="D18" s="18">
        <v>0</v>
      </c>
      <c r="E18" s="10" t="s">
        <v>238</v>
      </c>
      <c r="F18" s="18">
        <v>1.81493029471011</v>
      </c>
      <c r="G18" s="10" t="s">
        <v>159</v>
      </c>
      <c r="H18" s="18">
        <v>0</v>
      </c>
      <c r="I18" s="10" t="s">
        <v>238</v>
      </c>
      <c r="J18" s="18">
        <v>0</v>
      </c>
      <c r="K18" s="10" t="s">
        <v>238</v>
      </c>
      <c r="L18" s="18">
        <v>13.3577075415725</v>
      </c>
      <c r="M18" s="10" t="s">
        <v>186</v>
      </c>
      <c r="N18" s="18">
        <v>0</v>
      </c>
      <c r="O18" s="10" t="s">
        <v>238</v>
      </c>
      <c r="P18" s="18">
        <v>0</v>
      </c>
      <c r="Q18" s="10" t="s">
        <v>238</v>
      </c>
      <c r="R18" s="18">
        <v>0.33425090099039301</v>
      </c>
      <c r="S18" s="10" t="s">
        <v>159</v>
      </c>
    </row>
    <row r="19" spans="1:19" x14ac:dyDescent="0.2">
      <c r="A19" s="12" t="s">
        <v>185</v>
      </c>
      <c r="B19" s="18">
        <v>0</v>
      </c>
      <c r="C19" s="10" t="s">
        <v>238</v>
      </c>
      <c r="D19" s="18">
        <v>0</v>
      </c>
      <c r="E19" s="10" t="s">
        <v>238</v>
      </c>
      <c r="F19" s="18">
        <v>0.97153181415572898</v>
      </c>
      <c r="G19" s="10" t="s">
        <v>159</v>
      </c>
      <c r="H19" s="18">
        <v>0</v>
      </c>
      <c r="I19" s="10" t="s">
        <v>238</v>
      </c>
      <c r="J19" s="18">
        <v>0</v>
      </c>
      <c r="K19" s="10" t="s">
        <v>238</v>
      </c>
      <c r="L19" s="18">
        <v>0</v>
      </c>
      <c r="M19" s="10" t="s">
        <v>296</v>
      </c>
      <c r="N19" s="18">
        <v>0</v>
      </c>
      <c r="O19" s="10" t="s">
        <v>238</v>
      </c>
      <c r="P19" s="18">
        <v>0</v>
      </c>
      <c r="Q19" s="10" t="s">
        <v>238</v>
      </c>
      <c r="R19" s="18">
        <v>9.3613425552138592E-3</v>
      </c>
      <c r="S19" s="10" t="s">
        <v>159</v>
      </c>
    </row>
    <row r="20" spans="1:19" x14ac:dyDescent="0.2">
      <c r="A20" s="12" t="s">
        <v>187</v>
      </c>
      <c r="B20" s="18">
        <v>0</v>
      </c>
      <c r="C20" s="10" t="s">
        <v>238</v>
      </c>
      <c r="D20" s="18">
        <v>0</v>
      </c>
      <c r="E20" s="10" t="s">
        <v>238</v>
      </c>
      <c r="F20" s="18">
        <v>0.19480113901306301</v>
      </c>
      <c r="G20" s="10" t="s">
        <v>159</v>
      </c>
      <c r="H20" s="18">
        <v>0</v>
      </c>
      <c r="I20" s="10" t="s">
        <v>238</v>
      </c>
      <c r="J20" s="18">
        <v>0</v>
      </c>
      <c r="K20" s="10" t="s">
        <v>238</v>
      </c>
      <c r="L20" s="18">
        <v>0</v>
      </c>
      <c r="M20" s="10" t="s">
        <v>238</v>
      </c>
      <c r="N20" s="18">
        <v>0</v>
      </c>
      <c r="O20" s="10" t="s">
        <v>238</v>
      </c>
      <c r="P20" s="18">
        <v>0</v>
      </c>
      <c r="Q20" s="10" t="s">
        <v>238</v>
      </c>
      <c r="R20" s="18">
        <v>1.90064325640529E-3</v>
      </c>
      <c r="S20" s="10" t="s">
        <v>159</v>
      </c>
    </row>
    <row r="21" spans="1:19" x14ac:dyDescent="0.2">
      <c r="A21" s="12" t="s">
        <v>188</v>
      </c>
      <c r="B21" s="18">
        <v>0</v>
      </c>
      <c r="C21" s="10" t="s">
        <v>238</v>
      </c>
      <c r="D21" s="18">
        <v>0</v>
      </c>
      <c r="E21" s="10" t="s">
        <v>238</v>
      </c>
      <c r="F21" s="18">
        <v>0</v>
      </c>
      <c r="G21" s="10" t="s">
        <v>297</v>
      </c>
      <c r="H21" s="18">
        <v>0</v>
      </c>
      <c r="I21" s="10" t="s">
        <v>238</v>
      </c>
      <c r="J21" s="18">
        <v>0</v>
      </c>
      <c r="K21" s="10" t="s">
        <v>238</v>
      </c>
      <c r="L21" s="18">
        <v>0</v>
      </c>
      <c r="M21" s="10" t="s">
        <v>238</v>
      </c>
      <c r="N21" s="18">
        <v>0</v>
      </c>
      <c r="O21" s="10" t="s">
        <v>238</v>
      </c>
      <c r="P21" s="18">
        <v>0</v>
      </c>
      <c r="Q21" s="10" t="s">
        <v>238</v>
      </c>
      <c r="R21" s="18">
        <v>0</v>
      </c>
      <c r="S21" s="10" t="s">
        <v>159</v>
      </c>
    </row>
    <row r="22" spans="1:19" x14ac:dyDescent="0.2">
      <c r="A22" s="12" t="s">
        <v>189</v>
      </c>
      <c r="B22" s="18">
        <v>0</v>
      </c>
      <c r="C22" s="10" t="s">
        <v>238</v>
      </c>
      <c r="D22" s="18">
        <v>0</v>
      </c>
      <c r="E22" s="10" t="s">
        <v>238</v>
      </c>
      <c r="F22" s="18">
        <v>0</v>
      </c>
      <c r="G22" s="10" t="s">
        <v>238</v>
      </c>
      <c r="H22" s="18">
        <v>0</v>
      </c>
      <c r="I22" s="10" t="s">
        <v>238</v>
      </c>
      <c r="J22" s="18">
        <v>0</v>
      </c>
      <c r="K22" s="10" t="s">
        <v>238</v>
      </c>
      <c r="L22" s="18">
        <v>0</v>
      </c>
      <c r="M22" s="10" t="s">
        <v>238</v>
      </c>
      <c r="N22" s="18">
        <v>0</v>
      </c>
      <c r="O22" s="10" t="s">
        <v>238</v>
      </c>
      <c r="P22" s="18">
        <v>0</v>
      </c>
      <c r="Q22" s="10" t="s">
        <v>238</v>
      </c>
      <c r="R22" s="18">
        <v>0</v>
      </c>
      <c r="S22" s="10" t="s">
        <v>159</v>
      </c>
    </row>
    <row r="23" spans="1:19" x14ac:dyDescent="0.2">
      <c r="A23" s="12" t="s">
        <v>190</v>
      </c>
      <c r="B23" s="18">
        <v>0</v>
      </c>
      <c r="C23" s="10" t="s">
        <v>238</v>
      </c>
      <c r="D23" s="18">
        <v>0</v>
      </c>
      <c r="E23" s="10" t="s">
        <v>238</v>
      </c>
      <c r="F23" s="18">
        <v>0</v>
      </c>
      <c r="G23" s="10" t="s">
        <v>238</v>
      </c>
      <c r="H23" s="18">
        <v>0</v>
      </c>
      <c r="I23" s="10" t="s">
        <v>238</v>
      </c>
      <c r="J23" s="18">
        <v>0</v>
      </c>
      <c r="K23" s="10" t="s">
        <v>238</v>
      </c>
      <c r="L23" s="18">
        <v>0</v>
      </c>
      <c r="M23" s="10" t="s">
        <v>238</v>
      </c>
      <c r="N23" s="18">
        <v>0</v>
      </c>
      <c r="O23" s="10" t="s">
        <v>238</v>
      </c>
      <c r="P23" s="18">
        <v>0</v>
      </c>
      <c r="Q23" s="10" t="s">
        <v>238</v>
      </c>
      <c r="R23" s="18">
        <v>0</v>
      </c>
      <c r="S23" s="10" t="s">
        <v>159</v>
      </c>
    </row>
    <row r="24" spans="1:19" x14ac:dyDescent="0.2">
      <c r="A24" s="12" t="s">
        <v>191</v>
      </c>
      <c r="B24" s="18">
        <v>0</v>
      </c>
      <c r="C24" s="10" t="s">
        <v>238</v>
      </c>
      <c r="D24" s="18">
        <v>0</v>
      </c>
      <c r="E24" s="10" t="s">
        <v>238</v>
      </c>
      <c r="F24" s="18">
        <v>0</v>
      </c>
      <c r="G24" s="10" t="s">
        <v>238</v>
      </c>
      <c r="H24" s="18">
        <v>0</v>
      </c>
      <c r="I24" s="10" t="s">
        <v>238</v>
      </c>
      <c r="J24" s="18">
        <v>0</v>
      </c>
      <c r="K24" s="10" t="s">
        <v>238</v>
      </c>
      <c r="L24" s="18">
        <v>0</v>
      </c>
      <c r="M24" s="10" t="s">
        <v>238</v>
      </c>
      <c r="N24" s="18">
        <v>0</v>
      </c>
      <c r="O24" s="10" t="s">
        <v>238</v>
      </c>
      <c r="P24" s="18">
        <v>0</v>
      </c>
      <c r="Q24" s="10" t="s">
        <v>238</v>
      </c>
      <c r="R24" s="18">
        <v>0</v>
      </c>
      <c r="S24" s="10" t="s">
        <v>159</v>
      </c>
    </row>
    <row r="25" spans="1:19" x14ac:dyDescent="0.2">
      <c r="A25" s="12" t="s">
        <v>192</v>
      </c>
      <c r="B25" s="18">
        <v>0</v>
      </c>
      <c r="C25" s="10" t="s">
        <v>238</v>
      </c>
      <c r="D25" s="18">
        <v>0</v>
      </c>
      <c r="E25" s="10" t="s">
        <v>238</v>
      </c>
      <c r="F25" s="18">
        <v>0</v>
      </c>
      <c r="G25" s="10" t="s">
        <v>238</v>
      </c>
      <c r="H25" s="18">
        <v>0</v>
      </c>
      <c r="I25" s="10" t="s">
        <v>238</v>
      </c>
      <c r="J25" s="18">
        <v>0</v>
      </c>
      <c r="K25" s="10" t="s">
        <v>238</v>
      </c>
      <c r="L25" s="18">
        <v>0</v>
      </c>
      <c r="M25" s="10" t="s">
        <v>238</v>
      </c>
      <c r="N25" s="18">
        <v>0</v>
      </c>
      <c r="O25" s="10" t="s">
        <v>238</v>
      </c>
      <c r="P25" s="18">
        <v>0</v>
      </c>
      <c r="Q25" s="10" t="s">
        <v>238</v>
      </c>
      <c r="R25" s="18">
        <v>0</v>
      </c>
      <c r="S25" s="10" t="s">
        <v>159</v>
      </c>
    </row>
    <row r="26" spans="1:19" x14ac:dyDescent="0.2">
      <c r="A26" s="12" t="s">
        <v>193</v>
      </c>
      <c r="B26" s="18">
        <v>0</v>
      </c>
      <c r="C26" s="10" t="s">
        <v>238</v>
      </c>
      <c r="D26" s="18">
        <v>0</v>
      </c>
      <c r="E26" s="10" t="s">
        <v>238</v>
      </c>
      <c r="F26" s="18">
        <v>0</v>
      </c>
      <c r="G26" s="10" t="s">
        <v>238</v>
      </c>
      <c r="H26" s="18">
        <v>0</v>
      </c>
      <c r="I26" s="10" t="s">
        <v>238</v>
      </c>
      <c r="J26" s="18">
        <v>0</v>
      </c>
      <c r="K26" s="10" t="s">
        <v>238</v>
      </c>
      <c r="L26" s="18">
        <v>0</v>
      </c>
      <c r="M26" s="10" t="s">
        <v>238</v>
      </c>
      <c r="N26" s="18">
        <v>0</v>
      </c>
      <c r="O26" s="10" t="s">
        <v>238</v>
      </c>
      <c r="P26" s="18">
        <v>0</v>
      </c>
      <c r="Q26" s="10" t="s">
        <v>238</v>
      </c>
      <c r="R26" s="18">
        <v>0</v>
      </c>
      <c r="S26" s="10" t="s">
        <v>159</v>
      </c>
    </row>
    <row r="27" spans="1:19" x14ac:dyDescent="0.2">
      <c r="A27" s="12" t="s">
        <v>195</v>
      </c>
      <c r="B27" s="18">
        <v>0</v>
      </c>
      <c r="C27" s="10" t="s">
        <v>238</v>
      </c>
      <c r="D27" s="18">
        <v>0</v>
      </c>
      <c r="E27" s="10" t="s">
        <v>238</v>
      </c>
      <c r="F27" s="18">
        <v>0</v>
      </c>
      <c r="G27" s="10" t="s">
        <v>238</v>
      </c>
      <c r="H27" s="18">
        <v>0</v>
      </c>
      <c r="I27" s="10" t="s">
        <v>238</v>
      </c>
      <c r="J27" s="18">
        <v>0</v>
      </c>
      <c r="K27" s="10" t="s">
        <v>238</v>
      </c>
      <c r="L27" s="18">
        <v>0</v>
      </c>
      <c r="M27" s="10" t="s">
        <v>238</v>
      </c>
      <c r="N27" s="18">
        <v>0</v>
      </c>
      <c r="O27" s="10" t="s">
        <v>238</v>
      </c>
      <c r="P27" s="18">
        <v>0</v>
      </c>
      <c r="Q27" s="10" t="s">
        <v>238</v>
      </c>
      <c r="R27" s="18">
        <v>0</v>
      </c>
      <c r="S27" s="10" t="s">
        <v>159</v>
      </c>
    </row>
    <row r="28" spans="1:19" x14ac:dyDescent="0.2">
      <c r="A28" s="12" t="s">
        <v>196</v>
      </c>
      <c r="B28" s="18">
        <v>0</v>
      </c>
      <c r="C28" s="10" t="s">
        <v>238</v>
      </c>
      <c r="D28" s="18">
        <v>0</v>
      </c>
      <c r="E28" s="10" t="s">
        <v>238</v>
      </c>
      <c r="F28" s="18">
        <v>0</v>
      </c>
      <c r="G28" s="10" t="s">
        <v>238</v>
      </c>
      <c r="H28" s="18">
        <v>0</v>
      </c>
      <c r="I28" s="10" t="s">
        <v>238</v>
      </c>
      <c r="J28" s="18">
        <v>0</v>
      </c>
      <c r="K28" s="10" t="s">
        <v>238</v>
      </c>
      <c r="L28" s="18">
        <v>0</v>
      </c>
      <c r="M28" s="10" t="s">
        <v>238</v>
      </c>
      <c r="N28" s="18">
        <v>0</v>
      </c>
      <c r="O28" s="10" t="s">
        <v>238</v>
      </c>
      <c r="P28" s="18">
        <v>0</v>
      </c>
      <c r="Q28" s="10" t="s">
        <v>238</v>
      </c>
      <c r="R28" s="18">
        <v>0</v>
      </c>
      <c r="S28" s="10" t="s">
        <v>159</v>
      </c>
    </row>
    <row r="29" spans="1:19" x14ac:dyDescent="0.2">
      <c r="A29" s="12" t="s">
        <v>198</v>
      </c>
      <c r="B29" s="18">
        <v>0</v>
      </c>
      <c r="C29" s="10" t="s">
        <v>238</v>
      </c>
      <c r="D29" s="18">
        <v>0</v>
      </c>
      <c r="E29" s="10" t="s">
        <v>238</v>
      </c>
      <c r="F29" s="18">
        <v>0</v>
      </c>
      <c r="G29" s="10" t="s">
        <v>238</v>
      </c>
      <c r="H29" s="18">
        <v>0</v>
      </c>
      <c r="I29" s="10" t="s">
        <v>238</v>
      </c>
      <c r="J29" s="18">
        <v>0</v>
      </c>
      <c r="K29" s="10" t="s">
        <v>238</v>
      </c>
      <c r="L29" s="18">
        <v>0</v>
      </c>
      <c r="M29" s="10" t="s">
        <v>238</v>
      </c>
      <c r="N29" s="18">
        <v>0</v>
      </c>
      <c r="O29" s="10" t="s">
        <v>238</v>
      </c>
      <c r="P29" s="18">
        <v>0</v>
      </c>
      <c r="Q29" s="10" t="s">
        <v>238</v>
      </c>
      <c r="R29" s="18">
        <v>0</v>
      </c>
      <c r="S29" s="10" t="s">
        <v>159</v>
      </c>
    </row>
    <row r="30" spans="1:19" x14ac:dyDescent="0.2">
      <c r="A30" s="12" t="s">
        <v>199</v>
      </c>
      <c r="B30" s="18">
        <v>0</v>
      </c>
      <c r="C30" s="10" t="s">
        <v>238</v>
      </c>
      <c r="D30" s="18">
        <v>0</v>
      </c>
      <c r="E30" s="10" t="s">
        <v>238</v>
      </c>
      <c r="F30" s="18">
        <v>0</v>
      </c>
      <c r="G30" s="10" t="s">
        <v>238</v>
      </c>
      <c r="H30" s="18">
        <v>0</v>
      </c>
      <c r="I30" s="10" t="s">
        <v>238</v>
      </c>
      <c r="J30" s="18">
        <v>0</v>
      </c>
      <c r="K30" s="10" t="s">
        <v>238</v>
      </c>
      <c r="L30" s="18">
        <v>0</v>
      </c>
      <c r="M30" s="10" t="s">
        <v>238</v>
      </c>
      <c r="N30" s="18">
        <v>0</v>
      </c>
      <c r="O30" s="10" t="s">
        <v>238</v>
      </c>
      <c r="P30" s="18">
        <v>0</v>
      </c>
      <c r="Q30" s="10" t="s">
        <v>238</v>
      </c>
      <c r="R30" s="18">
        <v>0</v>
      </c>
      <c r="S30" s="10" t="s">
        <v>159</v>
      </c>
    </row>
    <row r="31" spans="1:19" x14ac:dyDescent="0.2">
      <c r="A31" s="12" t="s">
        <v>200</v>
      </c>
      <c r="B31" s="18">
        <v>0</v>
      </c>
      <c r="C31" s="10" t="s">
        <v>238</v>
      </c>
      <c r="D31" s="18">
        <v>0</v>
      </c>
      <c r="E31" s="10" t="s">
        <v>238</v>
      </c>
      <c r="F31" s="18">
        <v>0.48295568881555101</v>
      </c>
      <c r="G31" s="10" t="s">
        <v>226</v>
      </c>
      <c r="H31" s="18">
        <v>0</v>
      </c>
      <c r="I31" s="10" t="s">
        <v>238</v>
      </c>
      <c r="J31" s="18">
        <v>0</v>
      </c>
      <c r="K31" s="10" t="s">
        <v>238</v>
      </c>
      <c r="L31" s="18">
        <v>0</v>
      </c>
      <c r="M31" s="10" t="s">
        <v>238</v>
      </c>
      <c r="N31" s="18">
        <v>0</v>
      </c>
      <c r="O31" s="10" t="s">
        <v>238</v>
      </c>
      <c r="P31" s="18">
        <v>0</v>
      </c>
      <c r="Q31" s="10" t="s">
        <v>238</v>
      </c>
      <c r="R31" s="18">
        <v>4.5273107758900203E-3</v>
      </c>
      <c r="S31" s="10" t="s">
        <v>159</v>
      </c>
    </row>
    <row r="32" spans="1:19" x14ac:dyDescent="0.2">
      <c r="A32" s="15" t="s">
        <v>201</v>
      </c>
      <c r="B32" s="19">
        <v>0</v>
      </c>
      <c r="C32" s="14" t="s">
        <v>238</v>
      </c>
      <c r="D32" s="19">
        <v>0</v>
      </c>
      <c r="E32" s="14" t="s">
        <v>238</v>
      </c>
      <c r="F32" s="19">
        <v>1.2944879952285799</v>
      </c>
      <c r="G32" s="14" t="s">
        <v>159</v>
      </c>
      <c r="H32" s="19">
        <v>0</v>
      </c>
      <c r="I32" s="14" t="s">
        <v>238</v>
      </c>
      <c r="J32" s="19">
        <v>0</v>
      </c>
      <c r="K32" s="14" t="s">
        <v>238</v>
      </c>
      <c r="L32" s="19">
        <v>0</v>
      </c>
      <c r="M32" s="14" t="s">
        <v>238</v>
      </c>
      <c r="N32" s="19">
        <v>0</v>
      </c>
      <c r="O32" s="14" t="s">
        <v>238</v>
      </c>
      <c r="P32" s="19">
        <v>0</v>
      </c>
      <c r="Q32" s="14" t="s">
        <v>238</v>
      </c>
      <c r="R32" s="19">
        <v>1.2082590799047201E-2</v>
      </c>
      <c r="S32" s="14" t="s">
        <v>159</v>
      </c>
    </row>
    <row r="34" spans="1:2" x14ac:dyDescent="0.2">
      <c r="A34" s="16" t="s">
        <v>202</v>
      </c>
      <c r="B34" s="16" t="s">
        <v>227</v>
      </c>
    </row>
    <row r="36" spans="1:2" x14ac:dyDescent="0.2">
      <c r="B36" s="16" t="s">
        <v>298</v>
      </c>
    </row>
    <row r="37" spans="1:2" x14ac:dyDescent="0.2">
      <c r="B37" s="16" t="s">
        <v>299</v>
      </c>
    </row>
    <row r="38" spans="1:2" x14ac:dyDescent="0.2">
      <c r="B38" s="16" t="s">
        <v>300</v>
      </c>
    </row>
    <row r="39" spans="1:2" x14ac:dyDescent="0.2">
      <c r="B39" s="16" t="s">
        <v>301</v>
      </c>
    </row>
    <row r="40" spans="1:2" x14ac:dyDescent="0.2">
      <c r="B40" s="16" t="s">
        <v>302</v>
      </c>
    </row>
    <row r="42" spans="1:2" x14ac:dyDescent="0.2">
      <c r="B42" s="16" t="s">
        <v>241</v>
      </c>
    </row>
    <row r="45" spans="1:2" x14ac:dyDescent="0.2">
      <c r="A45" s="17" t="str">
        <f>HYPERLINK("#'INTERACTIVE_GAMING 12'!A2", "&lt;&lt;&lt; Previous table")</f>
        <v>&lt;&lt;&lt; Previous table</v>
      </c>
    </row>
    <row r="46" spans="1:2" x14ac:dyDescent="0.2">
      <c r="A46" s="17" t="str">
        <f>HYPERLINK("#'INTERACTIVE_GAMING 14'!A2", "&gt;&gt;&gt; Next table")</f>
        <v>&gt;&gt;&gt; Next table</v>
      </c>
    </row>
  </sheetData>
  <mergeCells count="12">
    <mergeCell ref="A2:S2"/>
    <mergeCell ref="A3:S3"/>
    <mergeCell ref="A6:S6"/>
    <mergeCell ref="B5:C5"/>
    <mergeCell ref="D5:E5"/>
    <mergeCell ref="F5:G5"/>
    <mergeCell ref="H5:I5"/>
    <mergeCell ref="J5:K5"/>
    <mergeCell ref="L5:M5"/>
    <mergeCell ref="N5:O5"/>
    <mergeCell ref="P5:Q5"/>
    <mergeCell ref="R5:S5"/>
  </mergeCells>
  <pageMargins left="0.7" right="0.7" top="0.75" bottom="0.75" header="0.3" footer="0.3"/>
  <pageSetup paperSize="9" orientation="portrait" horizontalDpi="300" verticalDpi="300"/>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dimension ref="A1:S46"/>
  <sheetViews>
    <sheetView workbookViewId="0"/>
  </sheetViews>
  <sheetFormatPr defaultColWidth="11.42578125" defaultRowHeight="12.75" x14ac:dyDescent="0.2"/>
  <cols>
    <col min="1" max="2" width="12.7109375" customWidth="1"/>
    <col min="3" max="3" width="4.42578125" customWidth="1"/>
    <col min="4" max="4" width="12.7109375" customWidth="1"/>
    <col min="5" max="5" width="4.42578125" customWidth="1"/>
    <col min="6" max="6" width="12.7109375" customWidth="1"/>
    <col min="7" max="7" width="4.42578125" customWidth="1"/>
    <col min="8" max="8" width="12.7109375" customWidth="1"/>
    <col min="9" max="9" width="4.42578125" customWidth="1"/>
    <col min="10" max="10" width="12.7109375" customWidth="1"/>
    <col min="11" max="11" width="4.42578125" customWidth="1"/>
    <col min="12" max="12" width="12.7109375" customWidth="1"/>
    <col min="13" max="13" width="4.42578125" customWidth="1"/>
    <col min="14" max="14" width="12.7109375" customWidth="1"/>
    <col min="15" max="15" width="4.42578125" customWidth="1"/>
    <col min="16" max="16" width="12.7109375" customWidth="1"/>
    <col min="17" max="17" width="4.42578125" customWidth="1"/>
    <col min="18" max="18" width="12.7109375" customWidth="1"/>
    <col min="19" max="19" width="4.42578125" customWidth="1"/>
  </cols>
  <sheetData>
    <row r="1" spans="1:19" x14ac:dyDescent="0.2">
      <c r="A1" s="8" t="str">
        <f>HYPERLINK("#'INDEX'!B49", "Link to index")</f>
        <v>Link to index</v>
      </c>
    </row>
    <row r="2" spans="1:19" ht="15.75" customHeight="1" x14ac:dyDescent="0.2">
      <c r="A2" s="25" t="s">
        <v>305</v>
      </c>
      <c r="B2" s="24"/>
      <c r="C2" s="24"/>
      <c r="D2" s="24"/>
      <c r="E2" s="24"/>
      <c r="F2" s="24"/>
      <c r="G2" s="24"/>
      <c r="H2" s="24"/>
      <c r="I2" s="24"/>
      <c r="J2" s="24"/>
      <c r="K2" s="24"/>
      <c r="L2" s="24"/>
      <c r="M2" s="24"/>
      <c r="N2" s="24"/>
      <c r="O2" s="24"/>
      <c r="P2" s="24"/>
      <c r="Q2" s="24"/>
      <c r="R2" s="24"/>
      <c r="S2" s="24"/>
    </row>
    <row r="3" spans="1:19" ht="15.75" customHeight="1" x14ac:dyDescent="0.2">
      <c r="A3" s="25" t="s">
        <v>67</v>
      </c>
      <c r="B3" s="24"/>
      <c r="C3" s="24"/>
      <c r="D3" s="24"/>
      <c r="E3" s="24"/>
      <c r="F3" s="24"/>
      <c r="G3" s="24"/>
      <c r="H3" s="24"/>
      <c r="I3" s="24"/>
      <c r="J3" s="24"/>
      <c r="K3" s="24"/>
      <c r="L3" s="24"/>
      <c r="M3" s="24"/>
      <c r="N3" s="24"/>
      <c r="O3" s="24"/>
      <c r="P3" s="24"/>
      <c r="Q3" s="24"/>
      <c r="R3" s="24"/>
      <c r="S3" s="24"/>
    </row>
    <row r="4" spans="1:19" ht="15.75" customHeight="1" x14ac:dyDescent="0.2"/>
    <row r="5" spans="1:19" ht="55.5" customHeight="1" x14ac:dyDescent="0.2">
      <c r="A5" s="11" t="s">
        <v>159</v>
      </c>
      <c r="B5" s="27" t="s">
        <v>160</v>
      </c>
      <c r="C5" s="27" t="s">
        <v>159</v>
      </c>
      <c r="D5" s="27" t="s">
        <v>161</v>
      </c>
      <c r="E5" s="27" t="s">
        <v>159</v>
      </c>
      <c r="F5" s="27" t="s">
        <v>162</v>
      </c>
      <c r="G5" s="27" t="s">
        <v>159</v>
      </c>
      <c r="H5" s="27" t="s">
        <v>163</v>
      </c>
      <c r="I5" s="27" t="s">
        <v>159</v>
      </c>
      <c r="J5" s="27" t="s">
        <v>164</v>
      </c>
      <c r="K5" s="27" t="s">
        <v>159</v>
      </c>
      <c r="L5" s="27" t="s">
        <v>165</v>
      </c>
      <c r="M5" s="27" t="s">
        <v>159</v>
      </c>
      <c r="N5" s="27" t="s">
        <v>166</v>
      </c>
      <c r="O5" s="27" t="s">
        <v>159</v>
      </c>
      <c r="P5" s="27" t="s">
        <v>167</v>
      </c>
      <c r="Q5" s="27" t="s">
        <v>159</v>
      </c>
      <c r="R5" s="27" t="s">
        <v>168</v>
      </c>
      <c r="S5" s="27" t="s">
        <v>159</v>
      </c>
    </row>
    <row r="6" spans="1:19" x14ac:dyDescent="0.2">
      <c r="A6" s="26" t="s">
        <v>212</v>
      </c>
      <c r="B6" s="26"/>
      <c r="C6" s="26"/>
      <c r="D6" s="26"/>
      <c r="E6" s="26"/>
      <c r="F6" s="26"/>
      <c r="G6" s="26"/>
      <c r="H6" s="26"/>
      <c r="I6" s="26"/>
      <c r="J6" s="26"/>
      <c r="K6" s="26"/>
      <c r="L6" s="26"/>
      <c r="M6" s="26"/>
      <c r="N6" s="26"/>
      <c r="O6" s="26"/>
      <c r="P6" s="26"/>
      <c r="Q6" s="26"/>
      <c r="R6" s="26"/>
      <c r="S6" s="26"/>
    </row>
    <row r="7" spans="1:19" x14ac:dyDescent="0.2">
      <c r="A7" s="12" t="s">
        <v>170</v>
      </c>
      <c r="B7" s="18">
        <v>0</v>
      </c>
      <c r="C7" s="10" t="s">
        <v>238</v>
      </c>
      <c r="D7" s="18">
        <v>0</v>
      </c>
      <c r="E7" s="10" t="s">
        <v>238</v>
      </c>
      <c r="F7" s="18">
        <v>0</v>
      </c>
      <c r="G7" s="10" t="s">
        <v>159</v>
      </c>
      <c r="H7" s="18">
        <v>0</v>
      </c>
      <c r="I7" s="10" t="s">
        <v>159</v>
      </c>
      <c r="J7" s="18">
        <v>0</v>
      </c>
      <c r="K7" s="10" t="s">
        <v>238</v>
      </c>
      <c r="L7" s="18">
        <v>0</v>
      </c>
      <c r="M7" s="10" t="s">
        <v>159</v>
      </c>
      <c r="N7" s="18">
        <v>0</v>
      </c>
      <c r="O7" s="10" t="s">
        <v>238</v>
      </c>
      <c r="P7" s="18">
        <v>0</v>
      </c>
      <c r="Q7" s="10" t="s">
        <v>238</v>
      </c>
      <c r="R7" s="18">
        <v>0</v>
      </c>
      <c r="S7" s="10" t="s">
        <v>159</v>
      </c>
    </row>
    <row r="8" spans="1:19" x14ac:dyDescent="0.2">
      <c r="A8" s="12" t="s">
        <v>171</v>
      </c>
      <c r="B8" s="18">
        <v>0</v>
      </c>
      <c r="C8" s="10" t="s">
        <v>238</v>
      </c>
      <c r="D8" s="18">
        <v>0</v>
      </c>
      <c r="E8" s="10" t="s">
        <v>238</v>
      </c>
      <c r="F8" s="18">
        <v>0</v>
      </c>
      <c r="G8" s="10" t="s">
        <v>159</v>
      </c>
      <c r="H8" s="18">
        <v>0</v>
      </c>
      <c r="I8" s="10" t="s">
        <v>159</v>
      </c>
      <c r="J8" s="18">
        <v>0</v>
      </c>
      <c r="K8" s="10" t="s">
        <v>238</v>
      </c>
      <c r="L8" s="18">
        <v>0</v>
      </c>
      <c r="M8" s="10" t="s">
        <v>159</v>
      </c>
      <c r="N8" s="18">
        <v>0</v>
      </c>
      <c r="O8" s="10" t="s">
        <v>238</v>
      </c>
      <c r="P8" s="18">
        <v>0</v>
      </c>
      <c r="Q8" s="10" t="s">
        <v>238</v>
      </c>
      <c r="R8" s="18">
        <v>0</v>
      </c>
      <c r="S8" s="10" t="s">
        <v>159</v>
      </c>
    </row>
    <row r="9" spans="1:19" x14ac:dyDescent="0.2">
      <c r="A9" s="12" t="s">
        <v>172</v>
      </c>
      <c r="B9" s="18">
        <v>0</v>
      </c>
      <c r="C9" s="10" t="s">
        <v>238</v>
      </c>
      <c r="D9" s="18">
        <v>0</v>
      </c>
      <c r="E9" s="10" t="s">
        <v>238</v>
      </c>
      <c r="F9" s="18">
        <v>0</v>
      </c>
      <c r="G9" s="10" t="s">
        <v>159</v>
      </c>
      <c r="H9" s="18">
        <v>0</v>
      </c>
      <c r="I9" s="10" t="s">
        <v>159</v>
      </c>
      <c r="J9" s="18">
        <v>0</v>
      </c>
      <c r="K9" s="10" t="s">
        <v>238</v>
      </c>
      <c r="L9" s="18">
        <v>0</v>
      </c>
      <c r="M9" s="10" t="s">
        <v>159</v>
      </c>
      <c r="N9" s="18">
        <v>0</v>
      </c>
      <c r="O9" s="10" t="s">
        <v>238</v>
      </c>
      <c r="P9" s="18">
        <v>0</v>
      </c>
      <c r="Q9" s="10" t="s">
        <v>238</v>
      </c>
      <c r="R9" s="18">
        <v>0</v>
      </c>
      <c r="S9" s="10" t="s">
        <v>159</v>
      </c>
    </row>
    <row r="10" spans="1:19" x14ac:dyDescent="0.2">
      <c r="A10" s="12" t="s">
        <v>173</v>
      </c>
      <c r="B10" s="18">
        <v>0</v>
      </c>
      <c r="C10" s="10" t="s">
        <v>238</v>
      </c>
      <c r="D10" s="18">
        <v>0</v>
      </c>
      <c r="E10" s="10" t="s">
        <v>238</v>
      </c>
      <c r="F10" s="18">
        <v>0.14193017059764901</v>
      </c>
      <c r="G10" s="10" t="s">
        <v>159</v>
      </c>
      <c r="H10" s="18">
        <v>0</v>
      </c>
      <c r="I10" s="10" t="s">
        <v>159</v>
      </c>
      <c r="J10" s="18">
        <v>0</v>
      </c>
      <c r="K10" s="10" t="s">
        <v>238</v>
      </c>
      <c r="L10" s="18">
        <v>0</v>
      </c>
      <c r="M10" s="10" t="s">
        <v>159</v>
      </c>
      <c r="N10" s="18">
        <v>0</v>
      </c>
      <c r="O10" s="10" t="s">
        <v>238</v>
      </c>
      <c r="P10" s="18">
        <v>0</v>
      </c>
      <c r="Q10" s="10" t="s">
        <v>238</v>
      </c>
      <c r="R10" s="18">
        <v>1.36103859796697E-3</v>
      </c>
      <c r="S10" s="10" t="s">
        <v>159</v>
      </c>
    </row>
    <row r="11" spans="1:19" x14ac:dyDescent="0.2">
      <c r="A11" s="12" t="s">
        <v>174</v>
      </c>
      <c r="B11" s="18">
        <v>0</v>
      </c>
      <c r="C11" s="10" t="s">
        <v>238</v>
      </c>
      <c r="D11" s="18">
        <v>0</v>
      </c>
      <c r="E11" s="10" t="s">
        <v>238</v>
      </c>
      <c r="F11" s="18">
        <v>5.3235601350582797</v>
      </c>
      <c r="G11" s="10" t="s">
        <v>159</v>
      </c>
      <c r="H11" s="18">
        <v>0</v>
      </c>
      <c r="I11" s="10" t="s">
        <v>159</v>
      </c>
      <c r="J11" s="18">
        <v>0</v>
      </c>
      <c r="K11" s="10" t="s">
        <v>238</v>
      </c>
      <c r="L11" s="18">
        <v>0</v>
      </c>
      <c r="M11" s="10" t="s">
        <v>159</v>
      </c>
      <c r="N11" s="18">
        <v>0</v>
      </c>
      <c r="O11" s="10" t="s">
        <v>238</v>
      </c>
      <c r="P11" s="18">
        <v>0</v>
      </c>
      <c r="Q11" s="10" t="s">
        <v>238</v>
      </c>
      <c r="R11" s="18">
        <v>5.14077204516456E-2</v>
      </c>
      <c r="S11" s="10" t="s">
        <v>159</v>
      </c>
    </row>
    <row r="12" spans="1:19" x14ac:dyDescent="0.2">
      <c r="A12" s="12" t="s">
        <v>175</v>
      </c>
      <c r="B12" s="18">
        <v>0</v>
      </c>
      <c r="C12" s="10" t="s">
        <v>238</v>
      </c>
      <c r="D12" s="18">
        <v>0</v>
      </c>
      <c r="E12" s="10" t="s">
        <v>238</v>
      </c>
      <c r="F12" s="18">
        <v>13.4865007741816</v>
      </c>
      <c r="G12" s="10" t="s">
        <v>159</v>
      </c>
      <c r="H12" s="18">
        <v>0.137758283055257</v>
      </c>
      <c r="I12" s="10" t="s">
        <v>159</v>
      </c>
      <c r="J12" s="18">
        <v>0</v>
      </c>
      <c r="K12" s="10" t="s">
        <v>238</v>
      </c>
      <c r="L12" s="18">
        <v>0</v>
      </c>
      <c r="M12" s="10" t="s">
        <v>159</v>
      </c>
      <c r="N12" s="18">
        <v>0</v>
      </c>
      <c r="O12" s="10" t="s">
        <v>238</v>
      </c>
      <c r="P12" s="18">
        <v>0</v>
      </c>
      <c r="Q12" s="10" t="s">
        <v>238</v>
      </c>
      <c r="R12" s="18">
        <v>0.15575278644209201</v>
      </c>
      <c r="S12" s="10" t="s">
        <v>159</v>
      </c>
    </row>
    <row r="13" spans="1:19" x14ac:dyDescent="0.2">
      <c r="A13" s="12" t="s">
        <v>176</v>
      </c>
      <c r="B13" s="18">
        <v>0</v>
      </c>
      <c r="C13" s="10" t="s">
        <v>238</v>
      </c>
      <c r="D13" s="18">
        <v>0</v>
      </c>
      <c r="E13" s="10" t="s">
        <v>238</v>
      </c>
      <c r="F13" s="18">
        <v>9.2820277396776003</v>
      </c>
      <c r="G13" s="10" t="s">
        <v>159</v>
      </c>
      <c r="H13" s="18">
        <v>0</v>
      </c>
      <c r="I13" s="10" t="s">
        <v>295</v>
      </c>
      <c r="J13" s="18">
        <v>0</v>
      </c>
      <c r="K13" s="10" t="s">
        <v>238</v>
      </c>
      <c r="L13" s="18">
        <v>2.1904445248597498E-2</v>
      </c>
      <c r="M13" s="10" t="s">
        <v>159</v>
      </c>
      <c r="N13" s="18">
        <v>0</v>
      </c>
      <c r="O13" s="10" t="s">
        <v>238</v>
      </c>
      <c r="P13" s="18">
        <v>0</v>
      </c>
      <c r="Q13" s="10" t="s">
        <v>238</v>
      </c>
      <c r="R13" s="18">
        <v>9.0055111659074205E-2</v>
      </c>
      <c r="S13" s="10" t="s">
        <v>159</v>
      </c>
    </row>
    <row r="14" spans="1:19" x14ac:dyDescent="0.2">
      <c r="A14" s="12" t="s">
        <v>177</v>
      </c>
      <c r="B14" s="18">
        <v>0</v>
      </c>
      <c r="C14" s="10" t="s">
        <v>238</v>
      </c>
      <c r="D14" s="18">
        <v>0</v>
      </c>
      <c r="E14" s="10" t="s">
        <v>238</v>
      </c>
      <c r="F14" s="18">
        <v>7.88200149717236</v>
      </c>
      <c r="G14" s="10" t="s">
        <v>159</v>
      </c>
      <c r="H14" s="18">
        <v>0</v>
      </c>
      <c r="I14" s="10" t="s">
        <v>238</v>
      </c>
      <c r="J14" s="18">
        <v>0</v>
      </c>
      <c r="K14" s="10" t="s">
        <v>238</v>
      </c>
      <c r="L14" s="18">
        <v>4.2090138234044004E-3</v>
      </c>
      <c r="M14" s="10" t="s">
        <v>159</v>
      </c>
      <c r="N14" s="18">
        <v>0</v>
      </c>
      <c r="O14" s="10" t="s">
        <v>238</v>
      </c>
      <c r="P14" s="18">
        <v>0</v>
      </c>
      <c r="Q14" s="10" t="s">
        <v>238</v>
      </c>
      <c r="R14" s="18">
        <v>7.5267028537278902E-2</v>
      </c>
      <c r="S14" s="10" t="s">
        <v>159</v>
      </c>
    </row>
    <row r="15" spans="1:19" x14ac:dyDescent="0.2">
      <c r="A15" s="12" t="s">
        <v>181</v>
      </c>
      <c r="B15" s="18">
        <v>0</v>
      </c>
      <c r="C15" s="10" t="s">
        <v>238</v>
      </c>
      <c r="D15" s="18">
        <v>0</v>
      </c>
      <c r="E15" s="10" t="s">
        <v>238</v>
      </c>
      <c r="F15" s="18">
        <v>6.12162456107641</v>
      </c>
      <c r="G15" s="10" t="s">
        <v>159</v>
      </c>
      <c r="H15" s="18">
        <v>0</v>
      </c>
      <c r="I15" s="10" t="s">
        <v>238</v>
      </c>
      <c r="J15" s="18">
        <v>0</v>
      </c>
      <c r="K15" s="10" t="s">
        <v>238</v>
      </c>
      <c r="L15" s="18">
        <v>0</v>
      </c>
      <c r="M15" s="10" t="s">
        <v>159</v>
      </c>
      <c r="N15" s="18">
        <v>0</v>
      </c>
      <c r="O15" s="10" t="s">
        <v>238</v>
      </c>
      <c r="P15" s="18">
        <v>0</v>
      </c>
      <c r="Q15" s="10" t="s">
        <v>238</v>
      </c>
      <c r="R15" s="18">
        <v>5.7775810545644499E-2</v>
      </c>
      <c r="S15" s="10" t="s">
        <v>159</v>
      </c>
    </row>
    <row r="16" spans="1:19" x14ac:dyDescent="0.2">
      <c r="A16" s="12" t="s">
        <v>182</v>
      </c>
      <c r="B16" s="18">
        <v>0</v>
      </c>
      <c r="C16" s="10" t="s">
        <v>238</v>
      </c>
      <c r="D16" s="18">
        <v>0</v>
      </c>
      <c r="E16" s="10" t="s">
        <v>238</v>
      </c>
      <c r="F16" s="18">
        <v>5.6060683238250499</v>
      </c>
      <c r="G16" s="10" t="s">
        <v>159</v>
      </c>
      <c r="H16" s="18">
        <v>0</v>
      </c>
      <c r="I16" s="10" t="s">
        <v>238</v>
      </c>
      <c r="J16" s="18">
        <v>0</v>
      </c>
      <c r="K16" s="10" t="s">
        <v>238</v>
      </c>
      <c r="L16" s="18">
        <v>0</v>
      </c>
      <c r="M16" s="10" t="s">
        <v>159</v>
      </c>
      <c r="N16" s="18">
        <v>0</v>
      </c>
      <c r="O16" s="10" t="s">
        <v>238</v>
      </c>
      <c r="P16" s="18">
        <v>0</v>
      </c>
      <c r="Q16" s="10" t="s">
        <v>238</v>
      </c>
      <c r="R16" s="18">
        <v>5.29109027113936E-2</v>
      </c>
      <c r="S16" s="10" t="s">
        <v>159</v>
      </c>
    </row>
    <row r="17" spans="1:19" x14ac:dyDescent="0.2">
      <c r="A17" s="12" t="s">
        <v>183</v>
      </c>
      <c r="B17" s="18">
        <v>0</v>
      </c>
      <c r="C17" s="10" t="s">
        <v>238</v>
      </c>
      <c r="D17" s="18">
        <v>0</v>
      </c>
      <c r="E17" s="10" t="s">
        <v>238</v>
      </c>
      <c r="F17" s="18">
        <v>5.6178647316566996</v>
      </c>
      <c r="G17" s="10" t="s">
        <v>159</v>
      </c>
      <c r="H17" s="18">
        <v>0</v>
      </c>
      <c r="I17" s="10" t="s">
        <v>238</v>
      </c>
      <c r="J17" s="18">
        <v>0</v>
      </c>
      <c r="K17" s="10" t="s">
        <v>238</v>
      </c>
      <c r="L17" s="18">
        <v>3.64374249064555</v>
      </c>
      <c r="M17" s="10" t="s">
        <v>186</v>
      </c>
      <c r="N17" s="18">
        <v>0</v>
      </c>
      <c r="O17" s="10" t="s">
        <v>238</v>
      </c>
      <c r="P17" s="18">
        <v>0</v>
      </c>
      <c r="Q17" s="10" t="s">
        <v>238</v>
      </c>
      <c r="R17" s="18">
        <v>0.14046512131476699</v>
      </c>
      <c r="S17" s="10" t="s">
        <v>159</v>
      </c>
    </row>
    <row r="18" spans="1:19" x14ac:dyDescent="0.2">
      <c r="A18" s="12" t="s">
        <v>184</v>
      </c>
      <c r="B18" s="18">
        <v>0</v>
      </c>
      <c r="C18" s="10" t="s">
        <v>238</v>
      </c>
      <c r="D18" s="18">
        <v>0</v>
      </c>
      <c r="E18" s="10" t="s">
        <v>238</v>
      </c>
      <c r="F18" s="18">
        <v>2.4540196735148201</v>
      </c>
      <c r="G18" s="10" t="s">
        <v>159</v>
      </c>
      <c r="H18" s="18">
        <v>0</v>
      </c>
      <c r="I18" s="10" t="s">
        <v>238</v>
      </c>
      <c r="J18" s="18">
        <v>0</v>
      </c>
      <c r="K18" s="10" t="s">
        <v>238</v>
      </c>
      <c r="L18" s="18">
        <v>18.061342187971999</v>
      </c>
      <c r="M18" s="10" t="s">
        <v>186</v>
      </c>
      <c r="N18" s="18">
        <v>0</v>
      </c>
      <c r="O18" s="10" t="s">
        <v>238</v>
      </c>
      <c r="P18" s="18">
        <v>0</v>
      </c>
      <c r="Q18" s="10" t="s">
        <v>238</v>
      </c>
      <c r="R18" s="18">
        <v>0.45195029765674599</v>
      </c>
      <c r="S18" s="10" t="s">
        <v>159</v>
      </c>
    </row>
    <row r="19" spans="1:19" x14ac:dyDescent="0.2">
      <c r="A19" s="12" t="s">
        <v>185</v>
      </c>
      <c r="B19" s="18">
        <v>0</v>
      </c>
      <c r="C19" s="10" t="s">
        <v>238</v>
      </c>
      <c r="D19" s="18">
        <v>0</v>
      </c>
      <c r="E19" s="10" t="s">
        <v>238</v>
      </c>
      <c r="F19" s="18">
        <v>1.2712136766514299</v>
      </c>
      <c r="G19" s="10" t="s">
        <v>159</v>
      </c>
      <c r="H19" s="18">
        <v>0</v>
      </c>
      <c r="I19" s="10" t="s">
        <v>238</v>
      </c>
      <c r="J19" s="18">
        <v>0</v>
      </c>
      <c r="K19" s="10" t="s">
        <v>238</v>
      </c>
      <c r="L19" s="18">
        <v>0</v>
      </c>
      <c r="M19" s="10" t="s">
        <v>296</v>
      </c>
      <c r="N19" s="18">
        <v>0</v>
      </c>
      <c r="O19" s="10" t="s">
        <v>238</v>
      </c>
      <c r="P19" s="18">
        <v>0</v>
      </c>
      <c r="Q19" s="10" t="s">
        <v>238</v>
      </c>
      <c r="R19" s="18">
        <v>1.2248972719795401E-2</v>
      </c>
      <c r="S19" s="10" t="s">
        <v>159</v>
      </c>
    </row>
    <row r="20" spans="1:19" x14ac:dyDescent="0.2">
      <c r="A20" s="12" t="s">
        <v>187</v>
      </c>
      <c r="B20" s="18">
        <v>0</v>
      </c>
      <c r="C20" s="10" t="s">
        <v>238</v>
      </c>
      <c r="D20" s="18">
        <v>0</v>
      </c>
      <c r="E20" s="10" t="s">
        <v>238</v>
      </c>
      <c r="F20" s="18">
        <v>0.24718287077791401</v>
      </c>
      <c r="G20" s="10" t="s">
        <v>159</v>
      </c>
      <c r="H20" s="18">
        <v>0</v>
      </c>
      <c r="I20" s="10" t="s">
        <v>238</v>
      </c>
      <c r="J20" s="18">
        <v>0</v>
      </c>
      <c r="K20" s="10" t="s">
        <v>238</v>
      </c>
      <c r="L20" s="18">
        <v>0</v>
      </c>
      <c r="M20" s="10" t="s">
        <v>238</v>
      </c>
      <c r="N20" s="18">
        <v>0</v>
      </c>
      <c r="O20" s="10" t="s">
        <v>238</v>
      </c>
      <c r="P20" s="18">
        <v>0</v>
      </c>
      <c r="Q20" s="10" t="s">
        <v>238</v>
      </c>
      <c r="R20" s="18">
        <v>2.4117233545099502E-3</v>
      </c>
      <c r="S20" s="10" t="s">
        <v>159</v>
      </c>
    </row>
    <row r="21" spans="1:19" x14ac:dyDescent="0.2">
      <c r="A21" s="12" t="s">
        <v>188</v>
      </c>
      <c r="B21" s="18">
        <v>0</v>
      </c>
      <c r="C21" s="10" t="s">
        <v>238</v>
      </c>
      <c r="D21" s="18">
        <v>0</v>
      </c>
      <c r="E21" s="10" t="s">
        <v>238</v>
      </c>
      <c r="F21" s="18">
        <v>0</v>
      </c>
      <c r="G21" s="10" t="s">
        <v>297</v>
      </c>
      <c r="H21" s="18">
        <v>0</v>
      </c>
      <c r="I21" s="10" t="s">
        <v>238</v>
      </c>
      <c r="J21" s="18">
        <v>0</v>
      </c>
      <c r="K21" s="10" t="s">
        <v>238</v>
      </c>
      <c r="L21" s="18">
        <v>0</v>
      </c>
      <c r="M21" s="10" t="s">
        <v>238</v>
      </c>
      <c r="N21" s="18">
        <v>0</v>
      </c>
      <c r="O21" s="10" t="s">
        <v>238</v>
      </c>
      <c r="P21" s="18">
        <v>0</v>
      </c>
      <c r="Q21" s="10" t="s">
        <v>238</v>
      </c>
      <c r="R21" s="18">
        <v>0</v>
      </c>
      <c r="S21" s="10" t="s">
        <v>159</v>
      </c>
    </row>
    <row r="22" spans="1:19" x14ac:dyDescent="0.2">
      <c r="A22" s="12" t="s">
        <v>189</v>
      </c>
      <c r="B22" s="18">
        <v>0</v>
      </c>
      <c r="C22" s="10" t="s">
        <v>238</v>
      </c>
      <c r="D22" s="18">
        <v>0</v>
      </c>
      <c r="E22" s="10" t="s">
        <v>238</v>
      </c>
      <c r="F22" s="18">
        <v>0</v>
      </c>
      <c r="G22" s="10" t="s">
        <v>238</v>
      </c>
      <c r="H22" s="18">
        <v>0</v>
      </c>
      <c r="I22" s="10" t="s">
        <v>238</v>
      </c>
      <c r="J22" s="18">
        <v>0</v>
      </c>
      <c r="K22" s="10" t="s">
        <v>238</v>
      </c>
      <c r="L22" s="18">
        <v>0</v>
      </c>
      <c r="M22" s="10" t="s">
        <v>238</v>
      </c>
      <c r="N22" s="18">
        <v>0</v>
      </c>
      <c r="O22" s="10" t="s">
        <v>238</v>
      </c>
      <c r="P22" s="18">
        <v>0</v>
      </c>
      <c r="Q22" s="10" t="s">
        <v>238</v>
      </c>
      <c r="R22" s="18">
        <v>0</v>
      </c>
      <c r="S22" s="10" t="s">
        <v>159</v>
      </c>
    </row>
    <row r="23" spans="1:19" x14ac:dyDescent="0.2">
      <c r="A23" s="12" t="s">
        <v>190</v>
      </c>
      <c r="B23" s="18">
        <v>0</v>
      </c>
      <c r="C23" s="10" t="s">
        <v>238</v>
      </c>
      <c r="D23" s="18">
        <v>0</v>
      </c>
      <c r="E23" s="10" t="s">
        <v>238</v>
      </c>
      <c r="F23" s="18">
        <v>0</v>
      </c>
      <c r="G23" s="10" t="s">
        <v>238</v>
      </c>
      <c r="H23" s="18">
        <v>0</v>
      </c>
      <c r="I23" s="10" t="s">
        <v>238</v>
      </c>
      <c r="J23" s="18">
        <v>0</v>
      </c>
      <c r="K23" s="10" t="s">
        <v>238</v>
      </c>
      <c r="L23" s="18">
        <v>0</v>
      </c>
      <c r="M23" s="10" t="s">
        <v>238</v>
      </c>
      <c r="N23" s="18">
        <v>0</v>
      </c>
      <c r="O23" s="10" t="s">
        <v>238</v>
      </c>
      <c r="P23" s="18">
        <v>0</v>
      </c>
      <c r="Q23" s="10" t="s">
        <v>238</v>
      </c>
      <c r="R23" s="18">
        <v>0</v>
      </c>
      <c r="S23" s="10" t="s">
        <v>159</v>
      </c>
    </row>
    <row r="24" spans="1:19" x14ac:dyDescent="0.2">
      <c r="A24" s="12" t="s">
        <v>191</v>
      </c>
      <c r="B24" s="18">
        <v>0</v>
      </c>
      <c r="C24" s="10" t="s">
        <v>238</v>
      </c>
      <c r="D24" s="18">
        <v>0</v>
      </c>
      <c r="E24" s="10" t="s">
        <v>238</v>
      </c>
      <c r="F24" s="18">
        <v>0</v>
      </c>
      <c r="G24" s="10" t="s">
        <v>238</v>
      </c>
      <c r="H24" s="18">
        <v>0</v>
      </c>
      <c r="I24" s="10" t="s">
        <v>238</v>
      </c>
      <c r="J24" s="18">
        <v>0</v>
      </c>
      <c r="K24" s="10" t="s">
        <v>238</v>
      </c>
      <c r="L24" s="18">
        <v>0</v>
      </c>
      <c r="M24" s="10" t="s">
        <v>238</v>
      </c>
      <c r="N24" s="18">
        <v>0</v>
      </c>
      <c r="O24" s="10" t="s">
        <v>238</v>
      </c>
      <c r="P24" s="18">
        <v>0</v>
      </c>
      <c r="Q24" s="10" t="s">
        <v>238</v>
      </c>
      <c r="R24" s="18">
        <v>0</v>
      </c>
      <c r="S24" s="10" t="s">
        <v>159</v>
      </c>
    </row>
    <row r="25" spans="1:19" x14ac:dyDescent="0.2">
      <c r="A25" s="12" t="s">
        <v>192</v>
      </c>
      <c r="B25" s="18">
        <v>0</v>
      </c>
      <c r="C25" s="10" t="s">
        <v>238</v>
      </c>
      <c r="D25" s="18">
        <v>0</v>
      </c>
      <c r="E25" s="10" t="s">
        <v>238</v>
      </c>
      <c r="F25" s="18">
        <v>0</v>
      </c>
      <c r="G25" s="10" t="s">
        <v>238</v>
      </c>
      <c r="H25" s="18">
        <v>0</v>
      </c>
      <c r="I25" s="10" t="s">
        <v>238</v>
      </c>
      <c r="J25" s="18">
        <v>0</v>
      </c>
      <c r="K25" s="10" t="s">
        <v>238</v>
      </c>
      <c r="L25" s="18">
        <v>0</v>
      </c>
      <c r="M25" s="10" t="s">
        <v>238</v>
      </c>
      <c r="N25" s="18">
        <v>0</v>
      </c>
      <c r="O25" s="10" t="s">
        <v>238</v>
      </c>
      <c r="P25" s="18">
        <v>0</v>
      </c>
      <c r="Q25" s="10" t="s">
        <v>238</v>
      </c>
      <c r="R25" s="18">
        <v>0</v>
      </c>
      <c r="S25" s="10" t="s">
        <v>159</v>
      </c>
    </row>
    <row r="26" spans="1:19" x14ac:dyDescent="0.2">
      <c r="A26" s="12" t="s">
        <v>193</v>
      </c>
      <c r="B26" s="18">
        <v>0</v>
      </c>
      <c r="C26" s="10" t="s">
        <v>238</v>
      </c>
      <c r="D26" s="18">
        <v>0</v>
      </c>
      <c r="E26" s="10" t="s">
        <v>238</v>
      </c>
      <c r="F26" s="18">
        <v>0</v>
      </c>
      <c r="G26" s="10" t="s">
        <v>238</v>
      </c>
      <c r="H26" s="18">
        <v>0</v>
      </c>
      <c r="I26" s="10" t="s">
        <v>238</v>
      </c>
      <c r="J26" s="18">
        <v>0</v>
      </c>
      <c r="K26" s="10" t="s">
        <v>238</v>
      </c>
      <c r="L26" s="18">
        <v>0</v>
      </c>
      <c r="M26" s="10" t="s">
        <v>238</v>
      </c>
      <c r="N26" s="18">
        <v>0</v>
      </c>
      <c r="O26" s="10" t="s">
        <v>238</v>
      </c>
      <c r="P26" s="18">
        <v>0</v>
      </c>
      <c r="Q26" s="10" t="s">
        <v>238</v>
      </c>
      <c r="R26" s="18">
        <v>0</v>
      </c>
      <c r="S26" s="10" t="s">
        <v>159</v>
      </c>
    </row>
    <row r="27" spans="1:19" x14ac:dyDescent="0.2">
      <c r="A27" s="12" t="s">
        <v>195</v>
      </c>
      <c r="B27" s="18">
        <v>0</v>
      </c>
      <c r="C27" s="10" t="s">
        <v>238</v>
      </c>
      <c r="D27" s="18">
        <v>0</v>
      </c>
      <c r="E27" s="10" t="s">
        <v>238</v>
      </c>
      <c r="F27" s="18">
        <v>0</v>
      </c>
      <c r="G27" s="10" t="s">
        <v>238</v>
      </c>
      <c r="H27" s="18">
        <v>0</v>
      </c>
      <c r="I27" s="10" t="s">
        <v>238</v>
      </c>
      <c r="J27" s="18">
        <v>0</v>
      </c>
      <c r="K27" s="10" t="s">
        <v>238</v>
      </c>
      <c r="L27" s="18">
        <v>0</v>
      </c>
      <c r="M27" s="10" t="s">
        <v>238</v>
      </c>
      <c r="N27" s="18">
        <v>0</v>
      </c>
      <c r="O27" s="10" t="s">
        <v>238</v>
      </c>
      <c r="P27" s="18">
        <v>0</v>
      </c>
      <c r="Q27" s="10" t="s">
        <v>238</v>
      </c>
      <c r="R27" s="18">
        <v>0</v>
      </c>
      <c r="S27" s="10" t="s">
        <v>159</v>
      </c>
    </row>
    <row r="28" spans="1:19" x14ac:dyDescent="0.2">
      <c r="A28" s="12" t="s">
        <v>196</v>
      </c>
      <c r="B28" s="18">
        <v>0</v>
      </c>
      <c r="C28" s="10" t="s">
        <v>238</v>
      </c>
      <c r="D28" s="18">
        <v>0</v>
      </c>
      <c r="E28" s="10" t="s">
        <v>238</v>
      </c>
      <c r="F28" s="18">
        <v>0</v>
      </c>
      <c r="G28" s="10" t="s">
        <v>238</v>
      </c>
      <c r="H28" s="18">
        <v>0</v>
      </c>
      <c r="I28" s="10" t="s">
        <v>238</v>
      </c>
      <c r="J28" s="18">
        <v>0</v>
      </c>
      <c r="K28" s="10" t="s">
        <v>238</v>
      </c>
      <c r="L28" s="18">
        <v>0</v>
      </c>
      <c r="M28" s="10" t="s">
        <v>238</v>
      </c>
      <c r="N28" s="18">
        <v>0</v>
      </c>
      <c r="O28" s="10" t="s">
        <v>238</v>
      </c>
      <c r="P28" s="18">
        <v>0</v>
      </c>
      <c r="Q28" s="10" t="s">
        <v>238</v>
      </c>
      <c r="R28" s="18">
        <v>0</v>
      </c>
      <c r="S28" s="10" t="s">
        <v>159</v>
      </c>
    </row>
    <row r="29" spans="1:19" x14ac:dyDescent="0.2">
      <c r="A29" s="12" t="s">
        <v>198</v>
      </c>
      <c r="B29" s="18">
        <v>0</v>
      </c>
      <c r="C29" s="10" t="s">
        <v>238</v>
      </c>
      <c r="D29" s="18">
        <v>0</v>
      </c>
      <c r="E29" s="10" t="s">
        <v>238</v>
      </c>
      <c r="F29" s="18">
        <v>0</v>
      </c>
      <c r="G29" s="10" t="s">
        <v>238</v>
      </c>
      <c r="H29" s="18">
        <v>0</v>
      </c>
      <c r="I29" s="10" t="s">
        <v>238</v>
      </c>
      <c r="J29" s="18">
        <v>0</v>
      </c>
      <c r="K29" s="10" t="s">
        <v>238</v>
      </c>
      <c r="L29" s="18">
        <v>0</v>
      </c>
      <c r="M29" s="10" t="s">
        <v>238</v>
      </c>
      <c r="N29" s="18">
        <v>0</v>
      </c>
      <c r="O29" s="10" t="s">
        <v>238</v>
      </c>
      <c r="P29" s="18">
        <v>0</v>
      </c>
      <c r="Q29" s="10" t="s">
        <v>238</v>
      </c>
      <c r="R29" s="18">
        <v>0</v>
      </c>
      <c r="S29" s="10" t="s">
        <v>159</v>
      </c>
    </row>
    <row r="30" spans="1:19" x14ac:dyDescent="0.2">
      <c r="A30" s="12" t="s">
        <v>199</v>
      </c>
      <c r="B30" s="18">
        <v>0</v>
      </c>
      <c r="C30" s="10" t="s">
        <v>238</v>
      </c>
      <c r="D30" s="18">
        <v>0</v>
      </c>
      <c r="E30" s="10" t="s">
        <v>238</v>
      </c>
      <c r="F30" s="18">
        <v>0</v>
      </c>
      <c r="G30" s="10" t="s">
        <v>238</v>
      </c>
      <c r="H30" s="18">
        <v>0</v>
      </c>
      <c r="I30" s="10" t="s">
        <v>238</v>
      </c>
      <c r="J30" s="18">
        <v>0</v>
      </c>
      <c r="K30" s="10" t="s">
        <v>238</v>
      </c>
      <c r="L30" s="18">
        <v>0</v>
      </c>
      <c r="M30" s="10" t="s">
        <v>238</v>
      </c>
      <c r="N30" s="18">
        <v>0</v>
      </c>
      <c r="O30" s="10" t="s">
        <v>238</v>
      </c>
      <c r="P30" s="18">
        <v>0</v>
      </c>
      <c r="Q30" s="10" t="s">
        <v>238</v>
      </c>
      <c r="R30" s="18">
        <v>0</v>
      </c>
      <c r="S30" s="10" t="s">
        <v>159</v>
      </c>
    </row>
    <row r="31" spans="1:19" x14ac:dyDescent="0.2">
      <c r="A31" s="12" t="s">
        <v>200</v>
      </c>
      <c r="B31" s="18">
        <v>0</v>
      </c>
      <c r="C31" s="10" t="s">
        <v>238</v>
      </c>
      <c r="D31" s="18">
        <v>0</v>
      </c>
      <c r="E31" s="10" t="s">
        <v>238</v>
      </c>
      <c r="F31" s="18">
        <v>0.49046926046523098</v>
      </c>
      <c r="G31" s="10" t="s">
        <v>226</v>
      </c>
      <c r="H31" s="18">
        <v>0</v>
      </c>
      <c r="I31" s="10" t="s">
        <v>238</v>
      </c>
      <c r="J31" s="18">
        <v>0</v>
      </c>
      <c r="K31" s="10" t="s">
        <v>238</v>
      </c>
      <c r="L31" s="18">
        <v>0</v>
      </c>
      <c r="M31" s="10" t="s">
        <v>238</v>
      </c>
      <c r="N31" s="18">
        <v>0</v>
      </c>
      <c r="O31" s="10" t="s">
        <v>238</v>
      </c>
      <c r="P31" s="18">
        <v>0</v>
      </c>
      <c r="Q31" s="10" t="s">
        <v>238</v>
      </c>
      <c r="R31" s="18">
        <v>4.5977443056791399E-3</v>
      </c>
      <c r="S31" s="10" t="s">
        <v>159</v>
      </c>
    </row>
    <row r="32" spans="1:19" x14ac:dyDescent="0.2">
      <c r="A32" s="15" t="s">
        <v>201</v>
      </c>
      <c r="B32" s="19">
        <v>0</v>
      </c>
      <c r="C32" s="14" t="s">
        <v>238</v>
      </c>
      <c r="D32" s="19">
        <v>0</v>
      </c>
      <c r="E32" s="14" t="s">
        <v>238</v>
      </c>
      <c r="F32" s="19">
        <v>1.2944879952285799</v>
      </c>
      <c r="G32" s="14" t="s">
        <v>159</v>
      </c>
      <c r="H32" s="19">
        <v>0</v>
      </c>
      <c r="I32" s="14" t="s">
        <v>238</v>
      </c>
      <c r="J32" s="19">
        <v>0</v>
      </c>
      <c r="K32" s="14" t="s">
        <v>238</v>
      </c>
      <c r="L32" s="19">
        <v>0</v>
      </c>
      <c r="M32" s="14" t="s">
        <v>238</v>
      </c>
      <c r="N32" s="19">
        <v>0</v>
      </c>
      <c r="O32" s="14" t="s">
        <v>238</v>
      </c>
      <c r="P32" s="19">
        <v>0</v>
      </c>
      <c r="Q32" s="14" t="s">
        <v>238</v>
      </c>
      <c r="R32" s="19">
        <v>1.2082590799047201E-2</v>
      </c>
      <c r="S32" s="14" t="s">
        <v>159</v>
      </c>
    </row>
    <row r="34" spans="1:2" x14ac:dyDescent="0.2">
      <c r="A34" s="16" t="s">
        <v>202</v>
      </c>
      <c r="B34" s="16" t="s">
        <v>227</v>
      </c>
    </row>
    <row r="36" spans="1:2" x14ac:dyDescent="0.2">
      <c r="B36" s="16" t="s">
        <v>298</v>
      </c>
    </row>
    <row r="37" spans="1:2" x14ac:dyDescent="0.2">
      <c r="B37" s="16" t="s">
        <v>299</v>
      </c>
    </row>
    <row r="38" spans="1:2" x14ac:dyDescent="0.2">
      <c r="B38" s="16" t="s">
        <v>300</v>
      </c>
    </row>
    <row r="39" spans="1:2" x14ac:dyDescent="0.2">
      <c r="B39" s="16" t="s">
        <v>301</v>
      </c>
    </row>
    <row r="40" spans="1:2" x14ac:dyDescent="0.2">
      <c r="B40" s="16" t="s">
        <v>302</v>
      </c>
    </row>
    <row r="42" spans="1:2" x14ac:dyDescent="0.2">
      <c r="B42" s="16" t="s">
        <v>241</v>
      </c>
    </row>
    <row r="45" spans="1:2" x14ac:dyDescent="0.2">
      <c r="A45" s="17" t="str">
        <f>HYPERLINK("#'INTERACTIVE_GAMING 13'!A2", "&lt;&lt;&lt; Previous table")</f>
        <v>&lt;&lt;&lt; Previous table</v>
      </c>
    </row>
    <row r="46" spans="1:2" x14ac:dyDescent="0.2">
      <c r="A46" s="17" t="str">
        <f>HYPERLINK("#'INTERACTIVE_GAMING 15'!A2", "&gt;&gt;&gt; Next table")</f>
        <v>&gt;&gt;&gt; Next table</v>
      </c>
    </row>
  </sheetData>
  <mergeCells count="12">
    <mergeCell ref="A2:S2"/>
    <mergeCell ref="A3:S3"/>
    <mergeCell ref="A6:S6"/>
    <mergeCell ref="B5:C5"/>
    <mergeCell ref="D5:E5"/>
    <mergeCell ref="F5:G5"/>
    <mergeCell ref="H5:I5"/>
    <mergeCell ref="J5:K5"/>
    <mergeCell ref="L5:M5"/>
    <mergeCell ref="N5:O5"/>
    <mergeCell ref="P5:Q5"/>
    <mergeCell ref="R5:S5"/>
  </mergeCells>
  <pageMargins left="0.7" right="0.7" top="0.75" bottom="0.75" header="0.3" footer="0.3"/>
  <pageSetup paperSize="9" orientation="portrait" horizontalDpi="300" verticalDpi="300"/>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dimension ref="A1:Q46"/>
  <sheetViews>
    <sheetView workbookViewId="0"/>
  </sheetViews>
  <sheetFormatPr defaultColWidth="11.42578125" defaultRowHeight="12.75" x14ac:dyDescent="0.2"/>
  <cols>
    <col min="1" max="2" width="12.7109375" customWidth="1"/>
    <col min="3" max="3" width="4.42578125" customWidth="1"/>
    <col min="4" max="4" width="12.7109375" customWidth="1"/>
    <col min="5" max="5" width="4.42578125" customWidth="1"/>
    <col min="6" max="6" width="12.7109375" customWidth="1"/>
    <col min="7" max="7" width="4.42578125" customWidth="1"/>
    <col min="8" max="8" width="12.7109375" customWidth="1"/>
    <col min="9" max="9" width="4.42578125" customWidth="1"/>
    <col min="10" max="10" width="12.7109375" customWidth="1"/>
    <col min="11" max="11" width="4.42578125" customWidth="1"/>
    <col min="12" max="12" width="12.7109375" customWidth="1"/>
    <col min="13" max="13" width="4.42578125" customWidth="1"/>
    <col min="14" max="14" width="12.7109375" customWidth="1"/>
    <col min="15" max="15" width="4.42578125" customWidth="1"/>
    <col min="16" max="16" width="12.7109375" customWidth="1"/>
    <col min="17" max="17" width="4.42578125" customWidth="1"/>
  </cols>
  <sheetData>
    <row r="1" spans="1:17" x14ac:dyDescent="0.2">
      <c r="A1" s="8" t="str">
        <f>HYPERLINK("#'INDEX'!B50", "Link to index")</f>
        <v>Link to index</v>
      </c>
    </row>
    <row r="2" spans="1:17" ht="15.75" customHeight="1" x14ac:dyDescent="0.2">
      <c r="A2" s="25" t="s">
        <v>306</v>
      </c>
      <c r="B2" s="24"/>
      <c r="C2" s="24"/>
      <c r="D2" s="24"/>
      <c r="E2" s="24"/>
      <c r="F2" s="24"/>
      <c r="G2" s="24"/>
      <c r="H2" s="24"/>
      <c r="I2" s="24"/>
      <c r="J2" s="24"/>
      <c r="K2" s="24"/>
      <c r="L2" s="24"/>
      <c r="M2" s="24"/>
      <c r="N2" s="24"/>
      <c r="O2" s="24"/>
      <c r="P2" s="24"/>
      <c r="Q2" s="24"/>
    </row>
    <row r="3" spans="1:17" ht="15.75" customHeight="1" x14ac:dyDescent="0.2">
      <c r="A3" s="25" t="s">
        <v>68</v>
      </c>
      <c r="B3" s="24"/>
      <c r="C3" s="24"/>
      <c r="D3" s="24"/>
      <c r="E3" s="24"/>
      <c r="F3" s="24"/>
      <c r="G3" s="24"/>
      <c r="H3" s="24"/>
      <c r="I3" s="24"/>
      <c r="J3" s="24"/>
      <c r="K3" s="24"/>
      <c r="L3" s="24"/>
      <c r="M3" s="24"/>
      <c r="N3" s="24"/>
      <c r="O3" s="24"/>
      <c r="P3" s="24"/>
      <c r="Q3" s="24"/>
    </row>
    <row r="4" spans="1:17" ht="15.75" customHeight="1" x14ac:dyDescent="0.2"/>
    <row r="5" spans="1:17" ht="55.5" customHeight="1" x14ac:dyDescent="0.2">
      <c r="A5" s="11" t="s">
        <v>159</v>
      </c>
      <c r="B5" s="27" t="s">
        <v>160</v>
      </c>
      <c r="C5" s="27" t="s">
        <v>159</v>
      </c>
      <c r="D5" s="27" t="s">
        <v>161</v>
      </c>
      <c r="E5" s="27" t="s">
        <v>159</v>
      </c>
      <c r="F5" s="27" t="s">
        <v>162</v>
      </c>
      <c r="G5" s="27" t="s">
        <v>159</v>
      </c>
      <c r="H5" s="27" t="s">
        <v>163</v>
      </c>
      <c r="I5" s="27" t="s">
        <v>159</v>
      </c>
      <c r="J5" s="27" t="s">
        <v>164</v>
      </c>
      <c r="K5" s="27" t="s">
        <v>159</v>
      </c>
      <c r="L5" s="27" t="s">
        <v>165</v>
      </c>
      <c r="M5" s="27" t="s">
        <v>159</v>
      </c>
      <c r="N5" s="27" t="s">
        <v>166</v>
      </c>
      <c r="O5" s="27" t="s">
        <v>159</v>
      </c>
      <c r="P5" s="27" t="s">
        <v>167</v>
      </c>
      <c r="Q5" s="27" t="s">
        <v>159</v>
      </c>
    </row>
    <row r="6" spans="1:17" x14ac:dyDescent="0.2">
      <c r="A6" s="26" t="s">
        <v>222</v>
      </c>
      <c r="B6" s="26"/>
      <c r="C6" s="26"/>
      <c r="D6" s="26"/>
      <c r="E6" s="26"/>
      <c r="F6" s="26"/>
      <c r="G6" s="26"/>
      <c r="H6" s="26"/>
      <c r="I6" s="26"/>
      <c r="J6" s="26"/>
      <c r="K6" s="26"/>
      <c r="L6" s="26"/>
      <c r="M6" s="26"/>
      <c r="N6" s="26"/>
      <c r="O6" s="26"/>
      <c r="P6" s="26"/>
      <c r="Q6" s="26"/>
    </row>
    <row r="7" spans="1:17" x14ac:dyDescent="0.2">
      <c r="A7" s="12" t="s">
        <v>170</v>
      </c>
      <c r="B7" s="18">
        <v>0</v>
      </c>
      <c r="C7" s="10" t="s">
        <v>238</v>
      </c>
      <c r="D7" s="18">
        <v>0</v>
      </c>
      <c r="E7" s="10" t="s">
        <v>238</v>
      </c>
      <c r="F7" s="18">
        <v>0</v>
      </c>
      <c r="G7" s="10" t="s">
        <v>159</v>
      </c>
      <c r="H7" s="18">
        <v>0</v>
      </c>
      <c r="I7" s="10" t="s">
        <v>159</v>
      </c>
      <c r="J7" s="18">
        <v>0</v>
      </c>
      <c r="K7" s="10" t="s">
        <v>238</v>
      </c>
      <c r="L7" s="18">
        <v>0</v>
      </c>
      <c r="M7" s="10" t="s">
        <v>159</v>
      </c>
      <c r="N7" s="18">
        <v>0</v>
      </c>
      <c r="O7" s="10" t="s">
        <v>238</v>
      </c>
      <c r="P7" s="18">
        <v>0</v>
      </c>
      <c r="Q7" s="10" t="s">
        <v>238</v>
      </c>
    </row>
    <row r="8" spans="1:17" x14ac:dyDescent="0.2">
      <c r="A8" s="12" t="s">
        <v>171</v>
      </c>
      <c r="B8" s="18">
        <v>0</v>
      </c>
      <c r="C8" s="10" t="s">
        <v>238</v>
      </c>
      <c r="D8" s="18">
        <v>0</v>
      </c>
      <c r="E8" s="10" t="s">
        <v>238</v>
      </c>
      <c r="F8" s="18">
        <v>0</v>
      </c>
      <c r="G8" s="10" t="s">
        <v>159</v>
      </c>
      <c r="H8" s="18">
        <v>0</v>
      </c>
      <c r="I8" s="10" t="s">
        <v>159</v>
      </c>
      <c r="J8" s="18">
        <v>0</v>
      </c>
      <c r="K8" s="10" t="s">
        <v>238</v>
      </c>
      <c r="L8" s="18">
        <v>0</v>
      </c>
      <c r="M8" s="10" t="s">
        <v>159</v>
      </c>
      <c r="N8" s="18">
        <v>0</v>
      </c>
      <c r="O8" s="10" t="s">
        <v>238</v>
      </c>
      <c r="P8" s="18">
        <v>0</v>
      </c>
      <c r="Q8" s="10" t="s">
        <v>238</v>
      </c>
    </row>
    <row r="9" spans="1:17" x14ac:dyDescent="0.2">
      <c r="A9" s="12" t="s">
        <v>172</v>
      </c>
      <c r="B9" s="18">
        <v>0</v>
      </c>
      <c r="C9" s="10" t="s">
        <v>238</v>
      </c>
      <c r="D9" s="18">
        <v>0</v>
      </c>
      <c r="E9" s="10" t="s">
        <v>238</v>
      </c>
      <c r="F9" s="18">
        <v>0</v>
      </c>
      <c r="G9" s="10" t="s">
        <v>159</v>
      </c>
      <c r="H9" s="18">
        <v>0</v>
      </c>
      <c r="I9" s="10" t="s">
        <v>159</v>
      </c>
      <c r="J9" s="18">
        <v>0</v>
      </c>
      <c r="K9" s="10" t="s">
        <v>238</v>
      </c>
      <c r="L9" s="18">
        <v>0</v>
      </c>
      <c r="M9" s="10" t="s">
        <v>159</v>
      </c>
      <c r="N9" s="18">
        <v>0</v>
      </c>
      <c r="O9" s="10" t="s">
        <v>238</v>
      </c>
      <c r="P9" s="18">
        <v>0</v>
      </c>
      <c r="Q9" s="10" t="s">
        <v>238</v>
      </c>
    </row>
    <row r="10" spans="1:17" x14ac:dyDescent="0.2">
      <c r="A10" s="12" t="s">
        <v>173</v>
      </c>
      <c r="B10" s="18">
        <v>0</v>
      </c>
      <c r="C10" s="10" t="s">
        <v>238</v>
      </c>
      <c r="D10" s="18">
        <v>0</v>
      </c>
      <c r="E10" s="10" t="s">
        <v>238</v>
      </c>
      <c r="F10" s="18">
        <v>3.5212394762956602E-2</v>
      </c>
      <c r="G10" s="10" t="s">
        <v>159</v>
      </c>
      <c r="H10" s="18">
        <v>0</v>
      </c>
      <c r="I10" s="10" t="s">
        <v>159</v>
      </c>
      <c r="J10" s="18">
        <v>0</v>
      </c>
      <c r="K10" s="10" t="s">
        <v>238</v>
      </c>
      <c r="L10" s="18">
        <v>0</v>
      </c>
      <c r="M10" s="10" t="s">
        <v>159</v>
      </c>
      <c r="N10" s="18">
        <v>0</v>
      </c>
      <c r="O10" s="10" t="s">
        <v>238</v>
      </c>
      <c r="P10" s="18">
        <v>0</v>
      </c>
      <c r="Q10" s="10" t="s">
        <v>238</v>
      </c>
    </row>
    <row r="11" spans="1:17" x14ac:dyDescent="0.2">
      <c r="A11" s="12" t="s">
        <v>174</v>
      </c>
      <c r="B11" s="18">
        <v>0</v>
      </c>
      <c r="C11" s="10" t="s">
        <v>238</v>
      </c>
      <c r="D11" s="18">
        <v>0</v>
      </c>
      <c r="E11" s="10" t="s">
        <v>238</v>
      </c>
      <c r="F11" s="18">
        <v>1.1586332965939901</v>
      </c>
      <c r="G11" s="10" t="s">
        <v>159</v>
      </c>
      <c r="H11" s="18">
        <v>0</v>
      </c>
      <c r="I11" s="10" t="s">
        <v>159</v>
      </c>
      <c r="J11" s="18">
        <v>0</v>
      </c>
      <c r="K11" s="10" t="s">
        <v>238</v>
      </c>
      <c r="L11" s="18">
        <v>0</v>
      </c>
      <c r="M11" s="10" t="s">
        <v>159</v>
      </c>
      <c r="N11" s="18">
        <v>0</v>
      </c>
      <c r="O11" s="10" t="s">
        <v>238</v>
      </c>
      <c r="P11" s="18">
        <v>0</v>
      </c>
      <c r="Q11" s="10" t="s">
        <v>238</v>
      </c>
    </row>
    <row r="12" spans="1:17" x14ac:dyDescent="0.2">
      <c r="A12" s="12" t="s">
        <v>175</v>
      </c>
      <c r="B12" s="18">
        <v>0</v>
      </c>
      <c r="C12" s="10" t="s">
        <v>238</v>
      </c>
      <c r="D12" s="18">
        <v>0</v>
      </c>
      <c r="E12" s="10" t="s">
        <v>238</v>
      </c>
      <c r="F12" s="18">
        <v>3.8316419463960401</v>
      </c>
      <c r="G12" s="10" t="s">
        <v>159</v>
      </c>
      <c r="H12" s="18">
        <v>4.3968591466919199E-2</v>
      </c>
      <c r="I12" s="10" t="s">
        <v>159</v>
      </c>
      <c r="J12" s="18">
        <v>0</v>
      </c>
      <c r="K12" s="10" t="s">
        <v>238</v>
      </c>
      <c r="L12" s="18">
        <v>0</v>
      </c>
      <c r="M12" s="10" t="s">
        <v>159</v>
      </c>
      <c r="N12" s="18">
        <v>0</v>
      </c>
      <c r="O12" s="10" t="s">
        <v>238</v>
      </c>
      <c r="P12" s="18">
        <v>0</v>
      </c>
      <c r="Q12" s="10" t="s">
        <v>238</v>
      </c>
    </row>
    <row r="13" spans="1:17" x14ac:dyDescent="0.2">
      <c r="A13" s="12" t="s">
        <v>176</v>
      </c>
      <c r="B13" s="18">
        <v>0</v>
      </c>
      <c r="C13" s="10" t="s">
        <v>238</v>
      </c>
      <c r="D13" s="18">
        <v>0</v>
      </c>
      <c r="E13" s="10" t="s">
        <v>238</v>
      </c>
      <c r="F13" s="18">
        <v>2.5398733457152298</v>
      </c>
      <c r="G13" s="10" t="s">
        <v>159</v>
      </c>
      <c r="H13" s="18">
        <v>0</v>
      </c>
      <c r="I13" s="10" t="s">
        <v>295</v>
      </c>
      <c r="J13" s="18">
        <v>0</v>
      </c>
      <c r="K13" s="10" t="s">
        <v>238</v>
      </c>
      <c r="L13" s="18">
        <v>7.8279398775390804E-3</v>
      </c>
      <c r="M13" s="10" t="s">
        <v>159</v>
      </c>
      <c r="N13" s="18">
        <v>0</v>
      </c>
      <c r="O13" s="10" t="s">
        <v>238</v>
      </c>
      <c r="P13" s="18">
        <v>0</v>
      </c>
      <c r="Q13" s="10" t="s">
        <v>238</v>
      </c>
    </row>
    <row r="14" spans="1:17" x14ac:dyDescent="0.2">
      <c r="A14" s="12" t="s">
        <v>177</v>
      </c>
      <c r="B14" s="18">
        <v>0</v>
      </c>
      <c r="C14" s="10" t="s">
        <v>238</v>
      </c>
      <c r="D14" s="18">
        <v>0</v>
      </c>
      <c r="E14" s="10" t="s">
        <v>238</v>
      </c>
      <c r="F14" s="18">
        <v>2.0737585472480702</v>
      </c>
      <c r="G14" s="10" t="s">
        <v>159</v>
      </c>
      <c r="H14" s="18">
        <v>0</v>
      </c>
      <c r="I14" s="10" t="s">
        <v>238</v>
      </c>
      <c r="J14" s="18">
        <v>0</v>
      </c>
      <c r="K14" s="10" t="s">
        <v>238</v>
      </c>
      <c r="L14" s="18">
        <v>1.4196076204537099E-3</v>
      </c>
      <c r="M14" s="10" t="s">
        <v>159</v>
      </c>
      <c r="N14" s="18">
        <v>0</v>
      </c>
      <c r="O14" s="10" t="s">
        <v>238</v>
      </c>
      <c r="P14" s="18">
        <v>0</v>
      </c>
      <c r="Q14" s="10" t="s">
        <v>238</v>
      </c>
    </row>
    <row r="15" spans="1:17" x14ac:dyDescent="0.2">
      <c r="A15" s="12" t="s">
        <v>181</v>
      </c>
      <c r="B15" s="18">
        <v>0</v>
      </c>
      <c r="C15" s="10" t="s">
        <v>238</v>
      </c>
      <c r="D15" s="18">
        <v>0</v>
      </c>
      <c r="E15" s="10" t="s">
        <v>238</v>
      </c>
      <c r="F15" s="18">
        <v>1.5410691003911301</v>
      </c>
      <c r="G15" s="10" t="s">
        <v>159</v>
      </c>
      <c r="H15" s="18">
        <v>0</v>
      </c>
      <c r="I15" s="10" t="s">
        <v>238</v>
      </c>
      <c r="J15" s="18">
        <v>0</v>
      </c>
      <c r="K15" s="10" t="s">
        <v>238</v>
      </c>
      <c r="L15" s="18">
        <v>0</v>
      </c>
      <c r="M15" s="10" t="s">
        <v>159</v>
      </c>
      <c r="N15" s="18">
        <v>0</v>
      </c>
      <c r="O15" s="10" t="s">
        <v>238</v>
      </c>
      <c r="P15" s="18">
        <v>0</v>
      </c>
      <c r="Q15" s="10" t="s">
        <v>238</v>
      </c>
    </row>
    <row r="16" spans="1:17" x14ac:dyDescent="0.2">
      <c r="A16" s="12" t="s">
        <v>182</v>
      </c>
      <c r="B16" s="18">
        <v>0</v>
      </c>
      <c r="C16" s="10" t="s">
        <v>238</v>
      </c>
      <c r="D16" s="18">
        <v>0</v>
      </c>
      <c r="E16" s="10" t="s">
        <v>238</v>
      </c>
      <c r="F16" s="18">
        <v>1.23310514305775</v>
      </c>
      <c r="G16" s="10" t="s">
        <v>159</v>
      </c>
      <c r="H16" s="18">
        <v>0</v>
      </c>
      <c r="I16" s="10" t="s">
        <v>238</v>
      </c>
      <c r="J16" s="18">
        <v>0</v>
      </c>
      <c r="K16" s="10" t="s">
        <v>238</v>
      </c>
      <c r="L16" s="18">
        <v>0</v>
      </c>
      <c r="M16" s="10" t="s">
        <v>159</v>
      </c>
      <c r="N16" s="18">
        <v>0</v>
      </c>
      <c r="O16" s="10" t="s">
        <v>238</v>
      </c>
      <c r="P16" s="18">
        <v>0</v>
      </c>
      <c r="Q16" s="10" t="s">
        <v>238</v>
      </c>
    </row>
    <row r="17" spans="1:17" x14ac:dyDescent="0.2">
      <c r="A17" s="12" t="s">
        <v>183</v>
      </c>
      <c r="B17" s="18">
        <v>0</v>
      </c>
      <c r="C17" s="10" t="s">
        <v>238</v>
      </c>
      <c r="D17" s="18">
        <v>0</v>
      </c>
      <c r="E17" s="10" t="s">
        <v>238</v>
      </c>
      <c r="F17" s="18">
        <v>1.0745173027863</v>
      </c>
      <c r="G17" s="10" t="s">
        <v>159</v>
      </c>
      <c r="H17" s="18">
        <v>0</v>
      </c>
      <c r="I17" s="10" t="s">
        <v>238</v>
      </c>
      <c r="J17" s="18">
        <v>0</v>
      </c>
      <c r="K17" s="10" t="s">
        <v>238</v>
      </c>
      <c r="L17" s="18">
        <v>1.2877530700298701</v>
      </c>
      <c r="M17" s="10" t="s">
        <v>186</v>
      </c>
      <c r="N17" s="18">
        <v>0</v>
      </c>
      <c r="O17" s="10" t="s">
        <v>238</v>
      </c>
      <c r="P17" s="18">
        <v>0</v>
      </c>
      <c r="Q17" s="10" t="s">
        <v>238</v>
      </c>
    </row>
    <row r="18" spans="1:17" x14ac:dyDescent="0.2">
      <c r="A18" s="12" t="s">
        <v>184</v>
      </c>
      <c r="B18" s="18">
        <v>0</v>
      </c>
      <c r="C18" s="10" t="s">
        <v>238</v>
      </c>
      <c r="D18" s="18">
        <v>0</v>
      </c>
      <c r="E18" s="10" t="s">
        <v>238</v>
      </c>
      <c r="F18" s="18">
        <v>0.43128643422486901</v>
      </c>
      <c r="G18" s="10" t="s">
        <v>159</v>
      </c>
      <c r="H18" s="18">
        <v>0</v>
      </c>
      <c r="I18" s="10" t="s">
        <v>238</v>
      </c>
      <c r="J18" s="18">
        <v>0</v>
      </c>
      <c r="K18" s="10" t="s">
        <v>238</v>
      </c>
      <c r="L18" s="18">
        <v>6.1163052523373604</v>
      </c>
      <c r="M18" s="10" t="s">
        <v>186</v>
      </c>
      <c r="N18" s="18">
        <v>0</v>
      </c>
      <c r="O18" s="10" t="s">
        <v>238</v>
      </c>
      <c r="P18" s="18">
        <v>0</v>
      </c>
      <c r="Q18" s="10" t="s">
        <v>238</v>
      </c>
    </row>
    <row r="19" spans="1:17" x14ac:dyDescent="0.2">
      <c r="A19" s="12" t="s">
        <v>185</v>
      </c>
      <c r="B19" s="18">
        <v>0</v>
      </c>
      <c r="C19" s="10" t="s">
        <v>238</v>
      </c>
      <c r="D19" s="18">
        <v>0</v>
      </c>
      <c r="E19" s="10" t="s">
        <v>238</v>
      </c>
      <c r="F19" s="18">
        <v>0.211484819177189</v>
      </c>
      <c r="G19" s="10" t="s">
        <v>159</v>
      </c>
      <c r="H19" s="18">
        <v>0</v>
      </c>
      <c r="I19" s="10" t="s">
        <v>238</v>
      </c>
      <c r="J19" s="18">
        <v>0</v>
      </c>
      <c r="K19" s="10" t="s">
        <v>238</v>
      </c>
      <c r="L19" s="18">
        <v>0</v>
      </c>
      <c r="M19" s="10" t="s">
        <v>296</v>
      </c>
      <c r="N19" s="18">
        <v>0</v>
      </c>
      <c r="O19" s="10" t="s">
        <v>238</v>
      </c>
      <c r="P19" s="18">
        <v>0</v>
      </c>
      <c r="Q19" s="10" t="s">
        <v>238</v>
      </c>
    </row>
    <row r="20" spans="1:17" x14ac:dyDescent="0.2">
      <c r="A20" s="12" t="s">
        <v>187</v>
      </c>
      <c r="B20" s="18">
        <v>0</v>
      </c>
      <c r="C20" s="10" t="s">
        <v>238</v>
      </c>
      <c r="D20" s="18">
        <v>0</v>
      </c>
      <c r="E20" s="10" t="s">
        <v>238</v>
      </c>
      <c r="F20" s="18">
        <v>4.2833439595349999E-2</v>
      </c>
      <c r="G20" s="10" t="s">
        <v>159</v>
      </c>
      <c r="H20" s="18">
        <v>0</v>
      </c>
      <c r="I20" s="10" t="s">
        <v>238</v>
      </c>
      <c r="J20" s="18">
        <v>0</v>
      </c>
      <c r="K20" s="10" t="s">
        <v>238</v>
      </c>
      <c r="L20" s="18">
        <v>0</v>
      </c>
      <c r="M20" s="10" t="s">
        <v>238</v>
      </c>
      <c r="N20" s="18">
        <v>0</v>
      </c>
      <c r="O20" s="10" t="s">
        <v>238</v>
      </c>
      <c r="P20" s="18">
        <v>0</v>
      </c>
      <c r="Q20" s="10" t="s">
        <v>238</v>
      </c>
    </row>
    <row r="21" spans="1:17" x14ac:dyDescent="0.2">
      <c r="A21" s="12" t="s">
        <v>188</v>
      </c>
      <c r="B21" s="18">
        <v>0</v>
      </c>
      <c r="C21" s="10" t="s">
        <v>238</v>
      </c>
      <c r="D21" s="18">
        <v>0</v>
      </c>
      <c r="E21" s="10" t="s">
        <v>238</v>
      </c>
      <c r="F21" s="18">
        <v>0</v>
      </c>
      <c r="G21" s="10" t="s">
        <v>297</v>
      </c>
      <c r="H21" s="18">
        <v>0</v>
      </c>
      <c r="I21" s="10" t="s">
        <v>238</v>
      </c>
      <c r="J21" s="18">
        <v>0</v>
      </c>
      <c r="K21" s="10" t="s">
        <v>238</v>
      </c>
      <c r="L21" s="18">
        <v>0</v>
      </c>
      <c r="M21" s="10" t="s">
        <v>238</v>
      </c>
      <c r="N21" s="18">
        <v>0</v>
      </c>
      <c r="O21" s="10" t="s">
        <v>238</v>
      </c>
      <c r="P21" s="18">
        <v>0</v>
      </c>
      <c r="Q21" s="10" t="s">
        <v>238</v>
      </c>
    </row>
    <row r="22" spans="1:17" x14ac:dyDescent="0.2">
      <c r="A22" s="12" t="s">
        <v>189</v>
      </c>
      <c r="B22" s="18">
        <v>0</v>
      </c>
      <c r="C22" s="10" t="s">
        <v>238</v>
      </c>
      <c r="D22" s="18">
        <v>0</v>
      </c>
      <c r="E22" s="10" t="s">
        <v>238</v>
      </c>
      <c r="F22" s="18">
        <v>0</v>
      </c>
      <c r="G22" s="10" t="s">
        <v>238</v>
      </c>
      <c r="H22" s="18">
        <v>0</v>
      </c>
      <c r="I22" s="10" t="s">
        <v>238</v>
      </c>
      <c r="J22" s="18">
        <v>0</v>
      </c>
      <c r="K22" s="10" t="s">
        <v>238</v>
      </c>
      <c r="L22" s="18">
        <v>0</v>
      </c>
      <c r="M22" s="10" t="s">
        <v>238</v>
      </c>
      <c r="N22" s="18">
        <v>0</v>
      </c>
      <c r="O22" s="10" t="s">
        <v>238</v>
      </c>
      <c r="P22" s="18">
        <v>0</v>
      </c>
      <c r="Q22" s="10" t="s">
        <v>238</v>
      </c>
    </row>
    <row r="23" spans="1:17" x14ac:dyDescent="0.2">
      <c r="A23" s="12" t="s">
        <v>190</v>
      </c>
      <c r="B23" s="18">
        <v>0</v>
      </c>
      <c r="C23" s="10" t="s">
        <v>238</v>
      </c>
      <c r="D23" s="18">
        <v>0</v>
      </c>
      <c r="E23" s="10" t="s">
        <v>238</v>
      </c>
      <c r="F23" s="18">
        <v>0</v>
      </c>
      <c r="G23" s="10" t="s">
        <v>238</v>
      </c>
      <c r="H23" s="18">
        <v>0</v>
      </c>
      <c r="I23" s="10" t="s">
        <v>238</v>
      </c>
      <c r="J23" s="18">
        <v>0</v>
      </c>
      <c r="K23" s="10" t="s">
        <v>238</v>
      </c>
      <c r="L23" s="18">
        <v>0</v>
      </c>
      <c r="M23" s="10" t="s">
        <v>238</v>
      </c>
      <c r="N23" s="18">
        <v>0</v>
      </c>
      <c r="O23" s="10" t="s">
        <v>238</v>
      </c>
      <c r="P23" s="18">
        <v>0</v>
      </c>
      <c r="Q23" s="10" t="s">
        <v>238</v>
      </c>
    </row>
    <row r="24" spans="1:17" x14ac:dyDescent="0.2">
      <c r="A24" s="12" t="s">
        <v>191</v>
      </c>
      <c r="B24" s="18">
        <v>0</v>
      </c>
      <c r="C24" s="10" t="s">
        <v>238</v>
      </c>
      <c r="D24" s="18">
        <v>0</v>
      </c>
      <c r="E24" s="10" t="s">
        <v>238</v>
      </c>
      <c r="F24" s="18">
        <v>0</v>
      </c>
      <c r="G24" s="10" t="s">
        <v>238</v>
      </c>
      <c r="H24" s="18">
        <v>0</v>
      </c>
      <c r="I24" s="10" t="s">
        <v>238</v>
      </c>
      <c r="J24" s="18">
        <v>0</v>
      </c>
      <c r="K24" s="10" t="s">
        <v>238</v>
      </c>
      <c r="L24" s="18">
        <v>0</v>
      </c>
      <c r="M24" s="10" t="s">
        <v>238</v>
      </c>
      <c r="N24" s="18">
        <v>0</v>
      </c>
      <c r="O24" s="10" t="s">
        <v>238</v>
      </c>
      <c r="P24" s="18">
        <v>0</v>
      </c>
      <c r="Q24" s="10" t="s">
        <v>238</v>
      </c>
    </row>
    <row r="25" spans="1:17" x14ac:dyDescent="0.2">
      <c r="A25" s="12" t="s">
        <v>192</v>
      </c>
      <c r="B25" s="18">
        <v>0</v>
      </c>
      <c r="C25" s="10" t="s">
        <v>238</v>
      </c>
      <c r="D25" s="18">
        <v>0</v>
      </c>
      <c r="E25" s="10" t="s">
        <v>238</v>
      </c>
      <c r="F25" s="18">
        <v>0</v>
      </c>
      <c r="G25" s="10" t="s">
        <v>238</v>
      </c>
      <c r="H25" s="18">
        <v>0</v>
      </c>
      <c r="I25" s="10" t="s">
        <v>238</v>
      </c>
      <c r="J25" s="18">
        <v>0</v>
      </c>
      <c r="K25" s="10" t="s">
        <v>238</v>
      </c>
      <c r="L25" s="18">
        <v>0</v>
      </c>
      <c r="M25" s="10" t="s">
        <v>238</v>
      </c>
      <c r="N25" s="18">
        <v>0</v>
      </c>
      <c r="O25" s="10" t="s">
        <v>238</v>
      </c>
      <c r="P25" s="18">
        <v>0</v>
      </c>
      <c r="Q25" s="10" t="s">
        <v>238</v>
      </c>
    </row>
    <row r="26" spans="1:17" x14ac:dyDescent="0.2">
      <c r="A26" s="12" t="s">
        <v>193</v>
      </c>
      <c r="B26" s="18">
        <v>0</v>
      </c>
      <c r="C26" s="10" t="s">
        <v>238</v>
      </c>
      <c r="D26" s="18">
        <v>0</v>
      </c>
      <c r="E26" s="10" t="s">
        <v>238</v>
      </c>
      <c r="F26" s="18">
        <v>0</v>
      </c>
      <c r="G26" s="10" t="s">
        <v>238</v>
      </c>
      <c r="H26" s="18">
        <v>0</v>
      </c>
      <c r="I26" s="10" t="s">
        <v>238</v>
      </c>
      <c r="J26" s="18">
        <v>0</v>
      </c>
      <c r="K26" s="10" t="s">
        <v>238</v>
      </c>
      <c r="L26" s="18">
        <v>0</v>
      </c>
      <c r="M26" s="10" t="s">
        <v>238</v>
      </c>
      <c r="N26" s="18">
        <v>0</v>
      </c>
      <c r="O26" s="10" t="s">
        <v>238</v>
      </c>
      <c r="P26" s="18">
        <v>0</v>
      </c>
      <c r="Q26" s="10" t="s">
        <v>238</v>
      </c>
    </row>
    <row r="27" spans="1:17" x14ac:dyDescent="0.2">
      <c r="A27" s="12" t="s">
        <v>195</v>
      </c>
      <c r="B27" s="18">
        <v>0</v>
      </c>
      <c r="C27" s="10" t="s">
        <v>238</v>
      </c>
      <c r="D27" s="18">
        <v>0</v>
      </c>
      <c r="E27" s="10" t="s">
        <v>238</v>
      </c>
      <c r="F27" s="18">
        <v>0</v>
      </c>
      <c r="G27" s="10" t="s">
        <v>238</v>
      </c>
      <c r="H27" s="18">
        <v>0</v>
      </c>
      <c r="I27" s="10" t="s">
        <v>238</v>
      </c>
      <c r="J27" s="18">
        <v>0</v>
      </c>
      <c r="K27" s="10" t="s">
        <v>238</v>
      </c>
      <c r="L27" s="18">
        <v>0</v>
      </c>
      <c r="M27" s="10" t="s">
        <v>238</v>
      </c>
      <c r="N27" s="18">
        <v>0</v>
      </c>
      <c r="O27" s="10" t="s">
        <v>238</v>
      </c>
      <c r="P27" s="18">
        <v>0</v>
      </c>
      <c r="Q27" s="10" t="s">
        <v>238</v>
      </c>
    </row>
    <row r="28" spans="1:17" x14ac:dyDescent="0.2">
      <c r="A28" s="12" t="s">
        <v>196</v>
      </c>
      <c r="B28" s="18">
        <v>0</v>
      </c>
      <c r="C28" s="10" t="s">
        <v>238</v>
      </c>
      <c r="D28" s="18">
        <v>0</v>
      </c>
      <c r="E28" s="10" t="s">
        <v>238</v>
      </c>
      <c r="F28" s="18">
        <v>0</v>
      </c>
      <c r="G28" s="10" t="s">
        <v>238</v>
      </c>
      <c r="H28" s="18">
        <v>0</v>
      </c>
      <c r="I28" s="10" t="s">
        <v>238</v>
      </c>
      <c r="J28" s="18">
        <v>0</v>
      </c>
      <c r="K28" s="10" t="s">
        <v>238</v>
      </c>
      <c r="L28" s="18">
        <v>0</v>
      </c>
      <c r="M28" s="10" t="s">
        <v>238</v>
      </c>
      <c r="N28" s="18">
        <v>0</v>
      </c>
      <c r="O28" s="10" t="s">
        <v>238</v>
      </c>
      <c r="P28" s="18">
        <v>0</v>
      </c>
      <c r="Q28" s="10" t="s">
        <v>238</v>
      </c>
    </row>
    <row r="29" spans="1:17" x14ac:dyDescent="0.2">
      <c r="A29" s="12" t="s">
        <v>198</v>
      </c>
      <c r="B29" s="18">
        <v>0</v>
      </c>
      <c r="C29" s="10" t="s">
        <v>238</v>
      </c>
      <c r="D29" s="18">
        <v>0</v>
      </c>
      <c r="E29" s="10" t="s">
        <v>238</v>
      </c>
      <c r="F29" s="18">
        <v>0</v>
      </c>
      <c r="G29" s="10" t="s">
        <v>238</v>
      </c>
      <c r="H29" s="18">
        <v>0</v>
      </c>
      <c r="I29" s="10" t="s">
        <v>238</v>
      </c>
      <c r="J29" s="18">
        <v>0</v>
      </c>
      <c r="K29" s="10" t="s">
        <v>238</v>
      </c>
      <c r="L29" s="18">
        <v>0</v>
      </c>
      <c r="M29" s="10" t="s">
        <v>238</v>
      </c>
      <c r="N29" s="18">
        <v>0</v>
      </c>
      <c r="O29" s="10" t="s">
        <v>238</v>
      </c>
      <c r="P29" s="18">
        <v>0</v>
      </c>
      <c r="Q29" s="10" t="s">
        <v>238</v>
      </c>
    </row>
    <row r="30" spans="1:17" x14ac:dyDescent="0.2">
      <c r="A30" s="12" t="s">
        <v>199</v>
      </c>
      <c r="B30" s="18">
        <v>0</v>
      </c>
      <c r="C30" s="10" t="s">
        <v>238</v>
      </c>
      <c r="D30" s="18">
        <v>0</v>
      </c>
      <c r="E30" s="10" t="s">
        <v>238</v>
      </c>
      <c r="F30" s="18">
        <v>0</v>
      </c>
      <c r="G30" s="10" t="s">
        <v>238</v>
      </c>
      <c r="H30" s="18">
        <v>0</v>
      </c>
      <c r="I30" s="10" t="s">
        <v>238</v>
      </c>
      <c r="J30" s="18">
        <v>0</v>
      </c>
      <c r="K30" s="10" t="s">
        <v>238</v>
      </c>
      <c r="L30" s="18">
        <v>0</v>
      </c>
      <c r="M30" s="10" t="s">
        <v>238</v>
      </c>
      <c r="N30" s="18">
        <v>0</v>
      </c>
      <c r="O30" s="10" t="s">
        <v>238</v>
      </c>
      <c r="P30" s="18">
        <v>0</v>
      </c>
      <c r="Q30" s="10" t="s">
        <v>238</v>
      </c>
    </row>
    <row r="31" spans="1:17" x14ac:dyDescent="0.2">
      <c r="A31" s="12" t="s">
        <v>200</v>
      </c>
      <c r="B31" s="18">
        <v>0</v>
      </c>
      <c r="C31" s="10" t="s">
        <v>238</v>
      </c>
      <c r="D31" s="18">
        <v>0</v>
      </c>
      <c r="E31" s="10" t="s">
        <v>238</v>
      </c>
      <c r="F31" s="18">
        <v>0.11982585309350401</v>
      </c>
      <c r="G31" s="10" t="s">
        <v>226</v>
      </c>
      <c r="H31" s="18">
        <v>0</v>
      </c>
      <c r="I31" s="10" t="s">
        <v>238</v>
      </c>
      <c r="J31" s="18">
        <v>0</v>
      </c>
      <c r="K31" s="10" t="s">
        <v>238</v>
      </c>
      <c r="L31" s="18">
        <v>0</v>
      </c>
      <c r="M31" s="10" t="s">
        <v>238</v>
      </c>
      <c r="N31" s="18">
        <v>0</v>
      </c>
      <c r="O31" s="10" t="s">
        <v>238</v>
      </c>
      <c r="P31" s="18">
        <v>0</v>
      </c>
      <c r="Q31" s="10" t="s">
        <v>238</v>
      </c>
    </row>
    <row r="32" spans="1:17" x14ac:dyDescent="0.2">
      <c r="A32" s="15" t="s">
        <v>201</v>
      </c>
      <c r="B32" s="19">
        <v>0</v>
      </c>
      <c r="C32" s="14" t="s">
        <v>238</v>
      </c>
      <c r="D32" s="19">
        <v>0</v>
      </c>
      <c r="E32" s="14" t="s">
        <v>238</v>
      </c>
      <c r="F32" s="19">
        <v>0.244575378738112</v>
      </c>
      <c r="G32" s="14" t="s">
        <v>159</v>
      </c>
      <c r="H32" s="19">
        <v>0</v>
      </c>
      <c r="I32" s="14" t="s">
        <v>238</v>
      </c>
      <c r="J32" s="19">
        <v>0</v>
      </c>
      <c r="K32" s="14" t="s">
        <v>238</v>
      </c>
      <c r="L32" s="19">
        <v>0</v>
      </c>
      <c r="M32" s="14" t="s">
        <v>238</v>
      </c>
      <c r="N32" s="19">
        <v>0</v>
      </c>
      <c r="O32" s="14" t="s">
        <v>238</v>
      </c>
      <c r="P32" s="19">
        <v>0</v>
      </c>
      <c r="Q32" s="14" t="s">
        <v>238</v>
      </c>
    </row>
    <row r="34" spans="1:2" x14ac:dyDescent="0.2">
      <c r="A34" s="16" t="s">
        <v>202</v>
      </c>
      <c r="B34" s="16" t="s">
        <v>227</v>
      </c>
    </row>
    <row r="36" spans="1:2" x14ac:dyDescent="0.2">
      <c r="B36" s="16" t="s">
        <v>298</v>
      </c>
    </row>
    <row r="37" spans="1:2" x14ac:dyDescent="0.2">
      <c r="B37" s="16" t="s">
        <v>299</v>
      </c>
    </row>
    <row r="38" spans="1:2" x14ac:dyDescent="0.2">
      <c r="B38" s="16" t="s">
        <v>300</v>
      </c>
    </row>
    <row r="39" spans="1:2" x14ac:dyDescent="0.2">
      <c r="B39" s="16" t="s">
        <v>301</v>
      </c>
    </row>
    <row r="40" spans="1:2" x14ac:dyDescent="0.2">
      <c r="B40" s="16" t="s">
        <v>302</v>
      </c>
    </row>
    <row r="42" spans="1:2" x14ac:dyDescent="0.2">
      <c r="B42" s="16" t="s">
        <v>241</v>
      </c>
    </row>
    <row r="45" spans="1:2" x14ac:dyDescent="0.2">
      <c r="A45" s="17" t="str">
        <f>HYPERLINK("#'INTERACTIVE_GAMING 14'!A2", "&lt;&lt;&lt; Previous table")</f>
        <v>&lt;&lt;&lt; Previous table</v>
      </c>
    </row>
    <row r="46" spans="1:2" x14ac:dyDescent="0.2">
      <c r="A46" s="17" t="str">
        <f>HYPERLINK("#'KENO 1'!A2", "&gt;&gt;&gt; Next table")</f>
        <v>&gt;&gt;&gt; Next table</v>
      </c>
    </row>
  </sheetData>
  <mergeCells count="11">
    <mergeCell ref="A2:Q2"/>
    <mergeCell ref="A3:Q3"/>
    <mergeCell ref="A6:Q6"/>
    <mergeCell ref="B5:C5"/>
    <mergeCell ref="D5:E5"/>
    <mergeCell ref="F5:G5"/>
    <mergeCell ref="H5:I5"/>
    <mergeCell ref="J5:K5"/>
    <mergeCell ref="L5:M5"/>
    <mergeCell ref="N5:O5"/>
    <mergeCell ref="P5:Q5"/>
  </mergeCells>
  <pageMargins left="0.7" right="0.7" top="0.75" bottom="0.75" header="0.3" footer="0.3"/>
  <pageSetup paperSize="9" orientation="portrait" horizontalDpi="300" verticalDpi="300"/>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dimension ref="A1:S45"/>
  <sheetViews>
    <sheetView workbookViewId="0"/>
  </sheetViews>
  <sheetFormatPr defaultColWidth="11.42578125" defaultRowHeight="12.75" x14ac:dyDescent="0.2"/>
  <cols>
    <col min="1" max="2" width="12.7109375" customWidth="1"/>
    <col min="3" max="3" width="4.42578125" customWidth="1"/>
    <col min="4" max="4" width="12.7109375" customWidth="1"/>
    <col min="5" max="5" width="4.42578125" customWidth="1"/>
    <col min="6" max="6" width="12.7109375" customWidth="1"/>
    <col min="7" max="7" width="4.42578125" customWidth="1"/>
    <col min="8" max="8" width="12.7109375" customWidth="1"/>
    <col min="9" max="9" width="4.42578125" customWidth="1"/>
    <col min="10" max="10" width="12.7109375" customWidth="1"/>
    <col min="11" max="11" width="4.42578125" customWidth="1"/>
    <col min="12" max="12" width="12.7109375" customWidth="1"/>
    <col min="13" max="13" width="4.42578125" customWidth="1"/>
    <col min="14" max="14" width="12.7109375" customWidth="1"/>
    <col min="15" max="15" width="4.42578125" customWidth="1"/>
    <col min="16" max="16" width="12.7109375" customWidth="1"/>
    <col min="17" max="17" width="4.42578125" customWidth="1"/>
    <col min="18" max="18" width="12.7109375" customWidth="1"/>
    <col min="19" max="19" width="4.42578125" customWidth="1"/>
  </cols>
  <sheetData>
    <row r="1" spans="1:19" x14ac:dyDescent="0.2">
      <c r="A1" s="8" t="str">
        <f>HYPERLINK("#'INDEX'!B51", "Link to index")</f>
        <v>Link to index</v>
      </c>
    </row>
    <row r="2" spans="1:19" ht="15.75" customHeight="1" x14ac:dyDescent="0.2">
      <c r="A2" s="25" t="s">
        <v>307</v>
      </c>
      <c r="B2" s="24"/>
      <c r="C2" s="24"/>
      <c r="D2" s="24"/>
      <c r="E2" s="24"/>
      <c r="F2" s="24"/>
      <c r="G2" s="24"/>
      <c r="H2" s="24"/>
      <c r="I2" s="24"/>
      <c r="J2" s="24"/>
      <c r="K2" s="24"/>
      <c r="L2" s="24"/>
      <c r="M2" s="24"/>
      <c r="N2" s="24"/>
      <c r="O2" s="24"/>
      <c r="P2" s="24"/>
      <c r="Q2" s="24"/>
      <c r="R2" s="24"/>
      <c r="S2" s="24"/>
    </row>
    <row r="3" spans="1:19" ht="15.75" customHeight="1" x14ac:dyDescent="0.2">
      <c r="A3" s="25" t="s">
        <v>69</v>
      </c>
      <c r="B3" s="24"/>
      <c r="C3" s="24"/>
      <c r="D3" s="24"/>
      <c r="E3" s="24"/>
      <c r="F3" s="24"/>
      <c r="G3" s="24"/>
      <c r="H3" s="24"/>
      <c r="I3" s="24"/>
      <c r="J3" s="24"/>
      <c r="K3" s="24"/>
      <c r="L3" s="24"/>
      <c r="M3" s="24"/>
      <c r="N3" s="24"/>
      <c r="O3" s="24"/>
      <c r="P3" s="24"/>
      <c r="Q3" s="24"/>
      <c r="R3" s="24"/>
      <c r="S3" s="24"/>
    </row>
    <row r="4" spans="1:19" ht="15.75" customHeight="1" x14ac:dyDescent="0.2"/>
    <row r="5" spans="1:19" ht="55.5" customHeight="1" x14ac:dyDescent="0.2">
      <c r="A5" s="11" t="s">
        <v>159</v>
      </c>
      <c r="B5" s="27" t="s">
        <v>160</v>
      </c>
      <c r="C5" s="27" t="s">
        <v>159</v>
      </c>
      <c r="D5" s="27" t="s">
        <v>161</v>
      </c>
      <c r="E5" s="27" t="s">
        <v>159</v>
      </c>
      <c r="F5" s="27" t="s">
        <v>162</v>
      </c>
      <c r="G5" s="27" t="s">
        <v>159</v>
      </c>
      <c r="H5" s="27" t="s">
        <v>163</v>
      </c>
      <c r="I5" s="27" t="s">
        <v>159</v>
      </c>
      <c r="J5" s="27" t="s">
        <v>164</v>
      </c>
      <c r="K5" s="27" t="s">
        <v>159</v>
      </c>
      <c r="L5" s="27" t="s">
        <v>165</v>
      </c>
      <c r="M5" s="27" t="s">
        <v>159</v>
      </c>
      <c r="N5" s="27" t="s">
        <v>166</v>
      </c>
      <c r="O5" s="27" t="s">
        <v>159</v>
      </c>
      <c r="P5" s="27" t="s">
        <v>167</v>
      </c>
      <c r="Q5" s="27" t="s">
        <v>159</v>
      </c>
      <c r="R5" s="27" t="s">
        <v>168</v>
      </c>
      <c r="S5" s="27" t="s">
        <v>159</v>
      </c>
    </row>
    <row r="6" spans="1:19" x14ac:dyDescent="0.2">
      <c r="A6" s="26" t="s">
        <v>169</v>
      </c>
      <c r="B6" s="26"/>
      <c r="C6" s="26"/>
      <c r="D6" s="26"/>
      <c r="E6" s="26"/>
      <c r="F6" s="26"/>
      <c r="G6" s="26"/>
      <c r="H6" s="26"/>
      <c r="I6" s="26"/>
      <c r="J6" s="26"/>
      <c r="K6" s="26"/>
      <c r="L6" s="26"/>
      <c r="M6" s="26"/>
      <c r="N6" s="26"/>
      <c r="O6" s="26"/>
      <c r="P6" s="26"/>
      <c r="Q6" s="26"/>
      <c r="R6" s="26"/>
      <c r="S6" s="26"/>
    </row>
    <row r="7" spans="1:19" x14ac:dyDescent="0.2">
      <c r="A7" s="12" t="s">
        <v>170</v>
      </c>
      <c r="B7" s="9">
        <v>0</v>
      </c>
      <c r="C7" s="10" t="s">
        <v>159</v>
      </c>
      <c r="D7" s="9">
        <v>352.12</v>
      </c>
      <c r="E7" s="10" t="s">
        <v>159</v>
      </c>
      <c r="F7" s="9">
        <v>0</v>
      </c>
      <c r="G7" s="10" t="s">
        <v>159</v>
      </c>
      <c r="H7" s="9">
        <v>0</v>
      </c>
      <c r="I7" s="10" t="s">
        <v>159</v>
      </c>
      <c r="J7" s="9">
        <v>70.430999999999997</v>
      </c>
      <c r="K7" s="10" t="s">
        <v>159</v>
      </c>
      <c r="L7" s="9">
        <v>50.146000000000001</v>
      </c>
      <c r="M7" s="10" t="s">
        <v>159</v>
      </c>
      <c r="N7" s="9">
        <v>31.343</v>
      </c>
      <c r="O7" s="10" t="s">
        <v>159</v>
      </c>
      <c r="P7" s="9">
        <v>0</v>
      </c>
      <c r="Q7" s="10" t="s">
        <v>238</v>
      </c>
      <c r="R7" s="9">
        <v>504.04</v>
      </c>
      <c r="S7" s="10" t="s">
        <v>159</v>
      </c>
    </row>
    <row r="8" spans="1:19" x14ac:dyDescent="0.2">
      <c r="A8" s="12" t="s">
        <v>171</v>
      </c>
      <c r="B8" s="9">
        <v>0</v>
      </c>
      <c r="C8" s="10" t="s">
        <v>159</v>
      </c>
      <c r="D8" s="9">
        <v>360.7</v>
      </c>
      <c r="E8" s="10" t="s">
        <v>159</v>
      </c>
      <c r="F8" s="9">
        <v>0</v>
      </c>
      <c r="G8" s="10" t="s">
        <v>159</v>
      </c>
      <c r="H8" s="9">
        <v>0</v>
      </c>
      <c r="I8" s="10" t="s">
        <v>159</v>
      </c>
      <c r="J8" s="9">
        <v>71.960999999999999</v>
      </c>
      <c r="K8" s="10" t="s">
        <v>159</v>
      </c>
      <c r="L8" s="9">
        <v>56.731000000000002</v>
      </c>
      <c r="M8" s="10" t="s">
        <v>159</v>
      </c>
      <c r="N8" s="9">
        <v>29.704000000000001</v>
      </c>
      <c r="O8" s="10" t="s">
        <v>159</v>
      </c>
      <c r="P8" s="9">
        <v>0</v>
      </c>
      <c r="Q8" s="10" t="s">
        <v>238</v>
      </c>
      <c r="R8" s="9">
        <v>519.096</v>
      </c>
      <c r="S8" s="10" t="s">
        <v>159</v>
      </c>
    </row>
    <row r="9" spans="1:19" x14ac:dyDescent="0.2">
      <c r="A9" s="12" t="s">
        <v>172</v>
      </c>
      <c r="B9" s="9">
        <v>0</v>
      </c>
      <c r="C9" s="10" t="s">
        <v>159</v>
      </c>
      <c r="D9" s="9">
        <v>384.4</v>
      </c>
      <c r="E9" s="10" t="s">
        <v>159</v>
      </c>
      <c r="F9" s="9">
        <v>0</v>
      </c>
      <c r="G9" s="10" t="s">
        <v>159</v>
      </c>
      <c r="H9" s="9">
        <v>152.595</v>
      </c>
      <c r="I9" s="10" t="s">
        <v>159</v>
      </c>
      <c r="J9" s="9">
        <v>71.817999999999998</v>
      </c>
      <c r="K9" s="10" t="s">
        <v>159</v>
      </c>
      <c r="L9" s="9">
        <v>64.03</v>
      </c>
      <c r="M9" s="10" t="s">
        <v>159</v>
      </c>
      <c r="N9" s="9">
        <v>28.504999999999999</v>
      </c>
      <c r="O9" s="10" t="s">
        <v>159</v>
      </c>
      <c r="P9" s="9">
        <v>0</v>
      </c>
      <c r="Q9" s="10" t="s">
        <v>238</v>
      </c>
      <c r="R9" s="9">
        <v>701.34799999999996</v>
      </c>
      <c r="S9" s="10" t="s">
        <v>159</v>
      </c>
    </row>
    <row r="10" spans="1:19" x14ac:dyDescent="0.2">
      <c r="A10" s="12" t="s">
        <v>173</v>
      </c>
      <c r="B10" s="9">
        <v>0</v>
      </c>
      <c r="C10" s="10" t="s">
        <v>159</v>
      </c>
      <c r="D10" s="9">
        <v>358.5</v>
      </c>
      <c r="E10" s="10" t="s">
        <v>159</v>
      </c>
      <c r="F10" s="9">
        <v>0</v>
      </c>
      <c r="G10" s="10" t="s">
        <v>159</v>
      </c>
      <c r="H10" s="9">
        <v>200.916</v>
      </c>
      <c r="I10" s="10" t="s">
        <v>159</v>
      </c>
      <c r="J10" s="9">
        <v>69.308000000000007</v>
      </c>
      <c r="K10" s="10" t="s">
        <v>159</v>
      </c>
      <c r="L10" s="9">
        <v>66.86</v>
      </c>
      <c r="M10" s="10" t="s">
        <v>159</v>
      </c>
      <c r="N10" s="9">
        <v>28.675000000000001</v>
      </c>
      <c r="O10" s="10" t="s">
        <v>159</v>
      </c>
      <c r="P10" s="9">
        <v>0</v>
      </c>
      <c r="Q10" s="10" t="s">
        <v>238</v>
      </c>
      <c r="R10" s="9">
        <v>724.25900000000001</v>
      </c>
      <c r="S10" s="10" t="s">
        <v>159</v>
      </c>
    </row>
    <row r="11" spans="1:19" x14ac:dyDescent="0.2">
      <c r="A11" s="12" t="s">
        <v>174</v>
      </c>
      <c r="B11" s="9">
        <v>0</v>
      </c>
      <c r="C11" s="10" t="s">
        <v>159</v>
      </c>
      <c r="D11" s="9">
        <v>365.8</v>
      </c>
      <c r="E11" s="10" t="s">
        <v>159</v>
      </c>
      <c r="F11" s="9">
        <v>0</v>
      </c>
      <c r="G11" s="10" t="s">
        <v>159</v>
      </c>
      <c r="H11" s="9">
        <v>198.679</v>
      </c>
      <c r="I11" s="10" t="s">
        <v>159</v>
      </c>
      <c r="J11" s="9">
        <v>68.62</v>
      </c>
      <c r="K11" s="10" t="s">
        <v>159</v>
      </c>
      <c r="L11" s="9">
        <v>62.515999999999998</v>
      </c>
      <c r="M11" s="10" t="s">
        <v>159</v>
      </c>
      <c r="N11" s="9">
        <v>27.245999999999999</v>
      </c>
      <c r="O11" s="10" t="s">
        <v>159</v>
      </c>
      <c r="P11" s="9">
        <v>0</v>
      </c>
      <c r="Q11" s="10" t="s">
        <v>238</v>
      </c>
      <c r="R11" s="9">
        <v>722.86099999999999</v>
      </c>
      <c r="S11" s="10" t="s">
        <v>159</v>
      </c>
    </row>
    <row r="12" spans="1:19" x14ac:dyDescent="0.2">
      <c r="A12" s="12" t="s">
        <v>175</v>
      </c>
      <c r="B12" s="9">
        <v>0</v>
      </c>
      <c r="C12" s="10" t="s">
        <v>159</v>
      </c>
      <c r="D12" s="9">
        <v>340.8</v>
      </c>
      <c r="E12" s="10" t="s">
        <v>159</v>
      </c>
      <c r="F12" s="9">
        <v>0</v>
      </c>
      <c r="G12" s="10" t="s">
        <v>159</v>
      </c>
      <c r="H12" s="9">
        <v>219.44499999999999</v>
      </c>
      <c r="I12" s="10" t="s">
        <v>159</v>
      </c>
      <c r="J12" s="9">
        <v>61.689</v>
      </c>
      <c r="K12" s="10" t="s">
        <v>159</v>
      </c>
      <c r="L12" s="9">
        <v>64.512</v>
      </c>
      <c r="M12" s="10" t="s">
        <v>159</v>
      </c>
      <c r="N12" s="9">
        <v>28.481000000000002</v>
      </c>
      <c r="O12" s="10" t="s">
        <v>159</v>
      </c>
      <c r="P12" s="9">
        <v>0</v>
      </c>
      <c r="Q12" s="10" t="s">
        <v>238</v>
      </c>
      <c r="R12" s="9">
        <v>714.92700000000002</v>
      </c>
      <c r="S12" s="10" t="s">
        <v>159</v>
      </c>
    </row>
    <row r="13" spans="1:19" x14ac:dyDescent="0.2">
      <c r="A13" s="12" t="s">
        <v>176</v>
      </c>
      <c r="B13" s="9">
        <v>2.206</v>
      </c>
      <c r="C13" s="10" t="s">
        <v>159</v>
      </c>
      <c r="D13" s="9">
        <v>0</v>
      </c>
      <c r="E13" s="10" t="s">
        <v>178</v>
      </c>
      <c r="F13" s="9">
        <v>0</v>
      </c>
      <c r="G13" s="10" t="s">
        <v>159</v>
      </c>
      <c r="H13" s="9">
        <v>237.24299999999999</v>
      </c>
      <c r="I13" s="10" t="s">
        <v>159</v>
      </c>
      <c r="J13" s="9">
        <v>64.837999999999994</v>
      </c>
      <c r="K13" s="10" t="s">
        <v>159</v>
      </c>
      <c r="L13" s="9">
        <v>64.635999999999996</v>
      </c>
      <c r="M13" s="10" t="s">
        <v>159</v>
      </c>
      <c r="N13" s="9">
        <v>28.547000000000001</v>
      </c>
      <c r="O13" s="10" t="s">
        <v>159</v>
      </c>
      <c r="P13" s="9">
        <v>0</v>
      </c>
      <c r="Q13" s="10" t="s">
        <v>238</v>
      </c>
      <c r="R13" s="9">
        <v>397.47</v>
      </c>
      <c r="S13" s="10" t="s">
        <v>180</v>
      </c>
    </row>
    <row r="14" spans="1:19" x14ac:dyDescent="0.2">
      <c r="A14" s="12" t="s">
        <v>177</v>
      </c>
      <c r="B14" s="9">
        <v>2.3069999999999999</v>
      </c>
      <c r="C14" s="10" t="s">
        <v>159</v>
      </c>
      <c r="D14" s="9">
        <v>336</v>
      </c>
      <c r="E14" s="10" t="s">
        <v>159</v>
      </c>
      <c r="F14" s="9">
        <v>0</v>
      </c>
      <c r="G14" s="10" t="s">
        <v>159</v>
      </c>
      <c r="H14" s="9">
        <v>254.75</v>
      </c>
      <c r="I14" s="10" t="s">
        <v>159</v>
      </c>
      <c r="J14" s="9">
        <v>67.155000000000001</v>
      </c>
      <c r="K14" s="10" t="s">
        <v>159</v>
      </c>
      <c r="L14" s="9">
        <v>65.793999999999997</v>
      </c>
      <c r="M14" s="10" t="s">
        <v>159</v>
      </c>
      <c r="N14" s="9">
        <v>25.509</v>
      </c>
      <c r="O14" s="10" t="s">
        <v>159</v>
      </c>
      <c r="P14" s="9">
        <v>0</v>
      </c>
      <c r="Q14" s="10" t="s">
        <v>238</v>
      </c>
      <c r="R14" s="9">
        <v>751.51499999999999</v>
      </c>
      <c r="S14" s="10" t="s">
        <v>159</v>
      </c>
    </row>
    <row r="15" spans="1:19" x14ac:dyDescent="0.2">
      <c r="A15" s="12" t="s">
        <v>181</v>
      </c>
      <c r="B15" s="9">
        <v>2.1240000000000001</v>
      </c>
      <c r="C15" s="10" t="s">
        <v>159</v>
      </c>
      <c r="D15" s="9">
        <v>339.6</v>
      </c>
      <c r="E15" s="10" t="s">
        <v>159</v>
      </c>
      <c r="F15" s="9">
        <v>0</v>
      </c>
      <c r="G15" s="10" t="s">
        <v>159</v>
      </c>
      <c r="H15" s="9">
        <v>277.52199999999999</v>
      </c>
      <c r="I15" s="10" t="s">
        <v>159</v>
      </c>
      <c r="J15" s="9">
        <v>70.424999999999997</v>
      </c>
      <c r="K15" s="10" t="s">
        <v>159</v>
      </c>
      <c r="L15" s="9">
        <v>69.102999999999994</v>
      </c>
      <c r="M15" s="10" t="s">
        <v>159</v>
      </c>
      <c r="N15" s="9">
        <v>27.968</v>
      </c>
      <c r="O15" s="10" t="s">
        <v>159</v>
      </c>
      <c r="P15" s="9">
        <v>0</v>
      </c>
      <c r="Q15" s="10" t="s">
        <v>238</v>
      </c>
      <c r="R15" s="9">
        <v>786.74199999999996</v>
      </c>
      <c r="S15" s="10" t="s">
        <v>159</v>
      </c>
    </row>
    <row r="16" spans="1:19" x14ac:dyDescent="0.2">
      <c r="A16" s="12" t="s">
        <v>182</v>
      </c>
      <c r="B16" s="9">
        <v>2.637</v>
      </c>
      <c r="C16" s="10" t="s">
        <v>159</v>
      </c>
      <c r="D16" s="9">
        <v>348.03300000000002</v>
      </c>
      <c r="E16" s="10" t="s">
        <v>159</v>
      </c>
      <c r="F16" s="9">
        <v>0</v>
      </c>
      <c r="G16" s="10" t="s">
        <v>159</v>
      </c>
      <c r="H16" s="9">
        <v>314.65199999999999</v>
      </c>
      <c r="I16" s="10" t="s">
        <v>159</v>
      </c>
      <c r="J16" s="9">
        <v>73.820999999999998</v>
      </c>
      <c r="K16" s="10" t="s">
        <v>159</v>
      </c>
      <c r="L16" s="9">
        <v>78.781999999999996</v>
      </c>
      <c r="M16" s="10" t="s">
        <v>159</v>
      </c>
      <c r="N16" s="9">
        <v>27.262</v>
      </c>
      <c r="O16" s="10" t="s">
        <v>159</v>
      </c>
      <c r="P16" s="9">
        <v>0</v>
      </c>
      <c r="Q16" s="10" t="s">
        <v>238</v>
      </c>
      <c r="R16" s="9">
        <v>845.18700000000001</v>
      </c>
      <c r="S16" s="10" t="s">
        <v>159</v>
      </c>
    </row>
    <row r="17" spans="1:19" x14ac:dyDescent="0.2">
      <c r="A17" s="12" t="s">
        <v>183</v>
      </c>
      <c r="B17" s="9">
        <v>2.5939999999999999</v>
      </c>
      <c r="C17" s="10" t="s">
        <v>159</v>
      </c>
      <c r="D17" s="9">
        <v>338.26600000000002</v>
      </c>
      <c r="E17" s="10" t="s">
        <v>159</v>
      </c>
      <c r="F17" s="9">
        <v>0</v>
      </c>
      <c r="G17" s="10" t="s">
        <v>159</v>
      </c>
      <c r="H17" s="9">
        <v>335.22899999999998</v>
      </c>
      <c r="I17" s="10" t="s">
        <v>159</v>
      </c>
      <c r="J17" s="9">
        <v>76.581000000000003</v>
      </c>
      <c r="K17" s="10" t="s">
        <v>159</v>
      </c>
      <c r="L17" s="9">
        <v>82.143929999999997</v>
      </c>
      <c r="M17" s="10" t="s">
        <v>159</v>
      </c>
      <c r="N17" s="9">
        <v>26.933</v>
      </c>
      <c r="O17" s="10" t="s">
        <v>159</v>
      </c>
      <c r="P17" s="9">
        <v>0</v>
      </c>
      <c r="Q17" s="10" t="s">
        <v>238</v>
      </c>
      <c r="R17" s="9">
        <v>861.74693000000002</v>
      </c>
      <c r="S17" s="10" t="s">
        <v>159</v>
      </c>
    </row>
    <row r="18" spans="1:19" x14ac:dyDescent="0.2">
      <c r="A18" s="12" t="s">
        <v>184</v>
      </c>
      <c r="B18" s="9">
        <v>3.4969999999999999</v>
      </c>
      <c r="C18" s="10" t="s">
        <v>159</v>
      </c>
      <c r="D18" s="9">
        <v>347.78699999999998</v>
      </c>
      <c r="E18" s="10" t="s">
        <v>159</v>
      </c>
      <c r="F18" s="9">
        <v>0</v>
      </c>
      <c r="G18" s="10" t="s">
        <v>159</v>
      </c>
      <c r="H18" s="9">
        <v>332.89600000000002</v>
      </c>
      <c r="I18" s="10" t="s">
        <v>159</v>
      </c>
      <c r="J18" s="9">
        <v>78.522999999999996</v>
      </c>
      <c r="K18" s="10" t="s">
        <v>159</v>
      </c>
      <c r="L18" s="9">
        <v>0</v>
      </c>
      <c r="M18" s="10" t="s">
        <v>178</v>
      </c>
      <c r="N18" s="9">
        <v>29.550999999999998</v>
      </c>
      <c r="O18" s="10" t="s">
        <v>159</v>
      </c>
      <c r="P18" s="9">
        <v>0</v>
      </c>
      <c r="Q18" s="10" t="s">
        <v>238</v>
      </c>
      <c r="R18" s="9">
        <v>792.25400000000002</v>
      </c>
      <c r="S18" s="10" t="s">
        <v>180</v>
      </c>
    </row>
    <row r="19" spans="1:19" x14ac:dyDescent="0.2">
      <c r="A19" s="12" t="s">
        <v>185</v>
      </c>
      <c r="B19" s="9">
        <v>3.3479999999999999</v>
      </c>
      <c r="C19" s="10" t="s">
        <v>159</v>
      </c>
      <c r="D19" s="9">
        <v>351.5</v>
      </c>
      <c r="E19" s="10" t="s">
        <v>159</v>
      </c>
      <c r="F19" s="9">
        <v>36.338403999999997</v>
      </c>
      <c r="G19" s="10" t="s">
        <v>179</v>
      </c>
      <c r="H19" s="9">
        <v>342.40409449999999</v>
      </c>
      <c r="I19" s="10" t="s">
        <v>159</v>
      </c>
      <c r="J19" s="9">
        <v>79.506</v>
      </c>
      <c r="K19" s="10" t="s">
        <v>159</v>
      </c>
      <c r="L19" s="9">
        <v>0</v>
      </c>
      <c r="M19" s="10" t="s">
        <v>178</v>
      </c>
      <c r="N19" s="9">
        <v>27.15</v>
      </c>
      <c r="O19" s="10" t="s">
        <v>159</v>
      </c>
      <c r="P19" s="9">
        <v>0</v>
      </c>
      <c r="Q19" s="10" t="s">
        <v>238</v>
      </c>
      <c r="R19" s="9">
        <v>840.24649850000003</v>
      </c>
      <c r="S19" s="10" t="s">
        <v>180</v>
      </c>
    </row>
    <row r="20" spans="1:19" x14ac:dyDescent="0.2">
      <c r="A20" s="12" t="s">
        <v>187</v>
      </c>
      <c r="B20" s="9">
        <v>3.4649999999999999</v>
      </c>
      <c r="C20" s="10" t="s">
        <v>159</v>
      </c>
      <c r="D20" s="9">
        <v>443.60199999999998</v>
      </c>
      <c r="E20" s="10" t="s">
        <v>159</v>
      </c>
      <c r="F20" s="9">
        <v>38.228532999999999</v>
      </c>
      <c r="G20" s="10" t="s">
        <v>159</v>
      </c>
      <c r="H20" s="9">
        <v>370.19200000000001</v>
      </c>
      <c r="I20" s="10" t="s">
        <v>159</v>
      </c>
      <c r="J20" s="9">
        <v>90.753</v>
      </c>
      <c r="K20" s="10" t="s">
        <v>159</v>
      </c>
      <c r="L20" s="9">
        <v>0</v>
      </c>
      <c r="M20" s="10" t="s">
        <v>178</v>
      </c>
      <c r="N20" s="9">
        <v>27.228000000000002</v>
      </c>
      <c r="O20" s="10" t="s">
        <v>159</v>
      </c>
      <c r="P20" s="9">
        <v>0</v>
      </c>
      <c r="Q20" s="10" t="s">
        <v>238</v>
      </c>
      <c r="R20" s="9">
        <v>973.46853299999998</v>
      </c>
      <c r="S20" s="10" t="s">
        <v>180</v>
      </c>
    </row>
    <row r="21" spans="1:19" x14ac:dyDescent="0.2">
      <c r="A21" s="12" t="s">
        <v>188</v>
      </c>
      <c r="B21" s="9">
        <v>3.3</v>
      </c>
      <c r="C21" s="10" t="s">
        <v>159</v>
      </c>
      <c r="D21" s="9">
        <v>461.95299999999997</v>
      </c>
      <c r="E21" s="10" t="s">
        <v>159</v>
      </c>
      <c r="F21" s="9">
        <v>38.568621</v>
      </c>
      <c r="G21" s="10" t="s">
        <v>159</v>
      </c>
      <c r="H21" s="9">
        <v>366.65</v>
      </c>
      <c r="I21" s="10" t="s">
        <v>159</v>
      </c>
      <c r="J21" s="9">
        <v>92.566000000000003</v>
      </c>
      <c r="K21" s="10" t="s">
        <v>159</v>
      </c>
      <c r="L21" s="9">
        <v>0</v>
      </c>
      <c r="M21" s="10" t="s">
        <v>178</v>
      </c>
      <c r="N21" s="9">
        <v>24.022017000000002</v>
      </c>
      <c r="O21" s="10" t="s">
        <v>159</v>
      </c>
      <c r="P21" s="9">
        <v>0</v>
      </c>
      <c r="Q21" s="10" t="s">
        <v>238</v>
      </c>
      <c r="R21" s="9">
        <v>987.05963799999995</v>
      </c>
      <c r="S21" s="10" t="s">
        <v>180</v>
      </c>
    </row>
    <row r="22" spans="1:19" x14ac:dyDescent="0.2">
      <c r="A22" s="12" t="s">
        <v>189</v>
      </c>
      <c r="B22" s="9">
        <v>3.7</v>
      </c>
      <c r="C22" s="10" t="s">
        <v>159</v>
      </c>
      <c r="D22" s="9">
        <v>509.40199999999999</v>
      </c>
      <c r="E22" s="10" t="s">
        <v>159</v>
      </c>
      <c r="F22" s="9">
        <v>37.291196999999997</v>
      </c>
      <c r="G22" s="10" t="s">
        <v>159</v>
      </c>
      <c r="H22" s="9">
        <v>401.96300000000002</v>
      </c>
      <c r="I22" s="10" t="s">
        <v>159</v>
      </c>
      <c r="J22" s="9">
        <v>95.866</v>
      </c>
      <c r="K22" s="10" t="s">
        <v>159</v>
      </c>
      <c r="L22" s="9">
        <v>0</v>
      </c>
      <c r="M22" s="10" t="s">
        <v>178</v>
      </c>
      <c r="N22" s="9">
        <v>23.707999999999998</v>
      </c>
      <c r="O22" s="10" t="s">
        <v>159</v>
      </c>
      <c r="P22" s="9">
        <v>0</v>
      </c>
      <c r="Q22" s="10" t="s">
        <v>238</v>
      </c>
      <c r="R22" s="9">
        <v>1071.9301969999999</v>
      </c>
      <c r="S22" s="10" t="s">
        <v>180</v>
      </c>
    </row>
    <row r="23" spans="1:19" x14ac:dyDescent="0.2">
      <c r="A23" s="12" t="s">
        <v>190</v>
      </c>
      <c r="B23" s="9">
        <v>3.8</v>
      </c>
      <c r="C23" s="10" t="s">
        <v>159</v>
      </c>
      <c r="D23" s="9">
        <v>542.95799999999997</v>
      </c>
      <c r="E23" s="10" t="s">
        <v>159</v>
      </c>
      <c r="F23" s="9">
        <v>45.953215999999998</v>
      </c>
      <c r="G23" s="10" t="s">
        <v>159</v>
      </c>
      <c r="H23" s="9">
        <v>425.44499999999999</v>
      </c>
      <c r="I23" s="10" t="s">
        <v>159</v>
      </c>
      <c r="J23" s="9">
        <v>99.406999999999996</v>
      </c>
      <c r="K23" s="10" t="s">
        <v>159</v>
      </c>
      <c r="L23" s="9">
        <v>0</v>
      </c>
      <c r="M23" s="10" t="s">
        <v>178</v>
      </c>
      <c r="N23" s="9">
        <v>29.114000000000001</v>
      </c>
      <c r="O23" s="10" t="s">
        <v>186</v>
      </c>
      <c r="P23" s="9">
        <v>0</v>
      </c>
      <c r="Q23" s="10" t="s">
        <v>238</v>
      </c>
      <c r="R23" s="9">
        <v>1146.677216</v>
      </c>
      <c r="S23" s="10" t="s">
        <v>180</v>
      </c>
    </row>
    <row r="24" spans="1:19" x14ac:dyDescent="0.2">
      <c r="A24" s="12" t="s">
        <v>191</v>
      </c>
      <c r="B24" s="9">
        <v>4.05</v>
      </c>
      <c r="C24" s="10" t="s">
        <v>159</v>
      </c>
      <c r="D24" s="9">
        <v>545.16700000000003</v>
      </c>
      <c r="E24" s="10" t="s">
        <v>159</v>
      </c>
      <c r="F24" s="9">
        <v>50.981361</v>
      </c>
      <c r="G24" s="10" t="s">
        <v>159</v>
      </c>
      <c r="H24" s="9">
        <v>441.15899999999999</v>
      </c>
      <c r="I24" s="10" t="s">
        <v>159</v>
      </c>
      <c r="J24" s="9">
        <v>104.922</v>
      </c>
      <c r="K24" s="10" t="s">
        <v>159</v>
      </c>
      <c r="L24" s="9">
        <v>0</v>
      </c>
      <c r="M24" s="10" t="s">
        <v>178</v>
      </c>
      <c r="N24" s="9">
        <v>58.292000000000002</v>
      </c>
      <c r="O24" s="10" t="s">
        <v>159</v>
      </c>
      <c r="P24" s="9">
        <v>0</v>
      </c>
      <c r="Q24" s="10" t="s">
        <v>238</v>
      </c>
      <c r="R24" s="9">
        <v>1204.571361</v>
      </c>
      <c r="S24" s="10" t="s">
        <v>180</v>
      </c>
    </row>
    <row r="25" spans="1:19" x14ac:dyDescent="0.2">
      <c r="A25" s="12" t="s">
        <v>192</v>
      </c>
      <c r="B25" s="9">
        <v>4.1580000000000004</v>
      </c>
      <c r="C25" s="10" t="s">
        <v>159</v>
      </c>
      <c r="D25" s="9">
        <v>538.54499999999996</v>
      </c>
      <c r="E25" s="10" t="s">
        <v>159</v>
      </c>
      <c r="F25" s="9">
        <v>51.610408</v>
      </c>
      <c r="G25" s="10" t="s">
        <v>159</v>
      </c>
      <c r="H25" s="9">
        <v>443.54399999999998</v>
      </c>
      <c r="I25" s="10" t="s">
        <v>159</v>
      </c>
      <c r="J25" s="9">
        <v>103.336</v>
      </c>
      <c r="K25" s="10" t="s">
        <v>159</v>
      </c>
      <c r="L25" s="9">
        <v>0</v>
      </c>
      <c r="M25" s="10" t="s">
        <v>178</v>
      </c>
      <c r="N25" s="9">
        <v>62.3007274</v>
      </c>
      <c r="O25" s="10" t="s">
        <v>159</v>
      </c>
      <c r="P25" s="9">
        <v>0</v>
      </c>
      <c r="Q25" s="10" t="s">
        <v>238</v>
      </c>
      <c r="R25" s="9">
        <v>1203.4941354</v>
      </c>
      <c r="S25" s="10" t="s">
        <v>180</v>
      </c>
    </row>
    <row r="26" spans="1:19" x14ac:dyDescent="0.2">
      <c r="A26" s="12" t="s">
        <v>193</v>
      </c>
      <c r="B26" s="9">
        <v>3.9529999999999998</v>
      </c>
      <c r="C26" s="10" t="s">
        <v>159</v>
      </c>
      <c r="D26" s="9">
        <v>576.35299999999995</v>
      </c>
      <c r="E26" s="10" t="s">
        <v>159</v>
      </c>
      <c r="F26" s="9">
        <v>50.962933999999997</v>
      </c>
      <c r="G26" s="10" t="s">
        <v>159</v>
      </c>
      <c r="H26" s="9">
        <v>425.52300000000002</v>
      </c>
      <c r="I26" s="10" t="s">
        <v>159</v>
      </c>
      <c r="J26" s="9">
        <v>109.18300000000001</v>
      </c>
      <c r="K26" s="10" t="s">
        <v>159</v>
      </c>
      <c r="L26" s="9">
        <v>0</v>
      </c>
      <c r="M26" s="10" t="s">
        <v>178</v>
      </c>
      <c r="N26" s="9">
        <v>69.349000000000004</v>
      </c>
      <c r="O26" s="10" t="s">
        <v>159</v>
      </c>
      <c r="P26" s="9">
        <v>0</v>
      </c>
      <c r="Q26" s="10" t="s">
        <v>238</v>
      </c>
      <c r="R26" s="9">
        <v>1235.323934</v>
      </c>
      <c r="S26" s="10" t="s">
        <v>180</v>
      </c>
    </row>
    <row r="27" spans="1:19" x14ac:dyDescent="0.2">
      <c r="A27" s="12" t="s">
        <v>195</v>
      </c>
      <c r="B27" s="9">
        <v>5.2190000000000003</v>
      </c>
      <c r="C27" s="10" t="s">
        <v>159</v>
      </c>
      <c r="D27" s="9">
        <v>617.88499999999999</v>
      </c>
      <c r="E27" s="10" t="s">
        <v>159</v>
      </c>
      <c r="F27" s="9">
        <v>48.021850000000001</v>
      </c>
      <c r="G27" s="10" t="s">
        <v>159</v>
      </c>
      <c r="H27" s="9">
        <v>400.00599999999997</v>
      </c>
      <c r="I27" s="10" t="s">
        <v>159</v>
      </c>
      <c r="J27" s="9">
        <v>112.907</v>
      </c>
      <c r="K27" s="10" t="s">
        <v>159</v>
      </c>
      <c r="L27" s="9">
        <v>0</v>
      </c>
      <c r="M27" s="10" t="s">
        <v>178</v>
      </c>
      <c r="N27" s="9">
        <v>81.849000000000004</v>
      </c>
      <c r="O27" s="10" t="s">
        <v>159</v>
      </c>
      <c r="P27" s="9">
        <v>0</v>
      </c>
      <c r="Q27" s="10" t="s">
        <v>238</v>
      </c>
      <c r="R27" s="9">
        <v>1265.8878500000001</v>
      </c>
      <c r="S27" s="10" t="s">
        <v>180</v>
      </c>
    </row>
    <row r="28" spans="1:19" x14ac:dyDescent="0.2">
      <c r="A28" s="12" t="s">
        <v>196</v>
      </c>
      <c r="B28" s="9">
        <v>13.343</v>
      </c>
      <c r="C28" s="10" t="s">
        <v>159</v>
      </c>
      <c r="D28" s="9">
        <v>646.13099999999997</v>
      </c>
      <c r="E28" s="10" t="s">
        <v>159</v>
      </c>
      <c r="F28" s="9">
        <v>47.760855999999997</v>
      </c>
      <c r="G28" s="10" t="s">
        <v>159</v>
      </c>
      <c r="H28" s="9">
        <v>404.77567549999998</v>
      </c>
      <c r="I28" s="10" t="s">
        <v>159</v>
      </c>
      <c r="J28" s="9">
        <v>108.545</v>
      </c>
      <c r="K28" s="10" t="s">
        <v>159</v>
      </c>
      <c r="L28" s="9">
        <v>0</v>
      </c>
      <c r="M28" s="10" t="s">
        <v>178</v>
      </c>
      <c r="N28" s="9">
        <v>97.517548099999999</v>
      </c>
      <c r="O28" s="10" t="s">
        <v>159</v>
      </c>
      <c r="P28" s="9">
        <v>0</v>
      </c>
      <c r="Q28" s="10" t="s">
        <v>238</v>
      </c>
      <c r="R28" s="9">
        <v>1318.0730796</v>
      </c>
      <c r="S28" s="10" t="s">
        <v>180</v>
      </c>
    </row>
    <row r="29" spans="1:19" x14ac:dyDescent="0.2">
      <c r="A29" s="12" t="s">
        <v>198</v>
      </c>
      <c r="B29" s="9">
        <v>49.578000000000003</v>
      </c>
      <c r="C29" s="10" t="s">
        <v>159</v>
      </c>
      <c r="D29" s="9">
        <v>631.596</v>
      </c>
      <c r="E29" s="10" t="s">
        <v>159</v>
      </c>
      <c r="F29" s="9">
        <v>47.801000000000002</v>
      </c>
      <c r="G29" s="10" t="s">
        <v>159</v>
      </c>
      <c r="H29" s="9">
        <v>383.03708078</v>
      </c>
      <c r="I29" s="10" t="s">
        <v>159</v>
      </c>
      <c r="J29" s="9">
        <v>118.79</v>
      </c>
      <c r="K29" s="10" t="s">
        <v>159</v>
      </c>
      <c r="L29" s="9">
        <v>0</v>
      </c>
      <c r="M29" s="10" t="s">
        <v>178</v>
      </c>
      <c r="N29" s="9">
        <v>95.748250600000006</v>
      </c>
      <c r="O29" s="10" t="s">
        <v>159</v>
      </c>
      <c r="P29" s="9">
        <v>0</v>
      </c>
      <c r="Q29" s="10" t="s">
        <v>238</v>
      </c>
      <c r="R29" s="9">
        <v>1326.55033138</v>
      </c>
      <c r="S29" s="10" t="s">
        <v>180</v>
      </c>
    </row>
    <row r="30" spans="1:19" x14ac:dyDescent="0.2">
      <c r="A30" s="12" t="s">
        <v>199</v>
      </c>
      <c r="B30" s="9">
        <v>71.126999999999995</v>
      </c>
      <c r="C30" s="10" t="s">
        <v>159</v>
      </c>
      <c r="D30" s="9">
        <v>611.66200000000003</v>
      </c>
      <c r="E30" s="10" t="s">
        <v>159</v>
      </c>
      <c r="F30" s="9">
        <v>42.640999999999998</v>
      </c>
      <c r="G30" s="10" t="s">
        <v>159</v>
      </c>
      <c r="H30" s="9">
        <v>405.40428739999999</v>
      </c>
      <c r="I30" s="10" t="s">
        <v>159</v>
      </c>
      <c r="J30" s="9">
        <v>120.648</v>
      </c>
      <c r="K30" s="10" t="s">
        <v>159</v>
      </c>
      <c r="L30" s="9">
        <v>0</v>
      </c>
      <c r="M30" s="10" t="s">
        <v>178</v>
      </c>
      <c r="N30" s="9">
        <v>91.156330600000004</v>
      </c>
      <c r="O30" s="10" t="s">
        <v>159</v>
      </c>
      <c r="P30" s="9">
        <v>0</v>
      </c>
      <c r="Q30" s="10" t="s">
        <v>238</v>
      </c>
      <c r="R30" s="9">
        <v>1342.638618</v>
      </c>
      <c r="S30" s="10" t="s">
        <v>180</v>
      </c>
    </row>
    <row r="31" spans="1:19" x14ac:dyDescent="0.2">
      <c r="A31" s="12" t="s">
        <v>200</v>
      </c>
      <c r="B31" s="9">
        <v>125.575</v>
      </c>
      <c r="C31" s="10" t="s">
        <v>159</v>
      </c>
      <c r="D31" s="9">
        <v>500.01499999999999</v>
      </c>
      <c r="E31" s="10" t="s">
        <v>159</v>
      </c>
      <c r="F31" s="9">
        <v>34.378</v>
      </c>
      <c r="G31" s="10" t="s">
        <v>159</v>
      </c>
      <c r="H31" s="9">
        <v>322.53215173000001</v>
      </c>
      <c r="I31" s="10" t="s">
        <v>159</v>
      </c>
      <c r="J31" s="9">
        <v>115.803</v>
      </c>
      <c r="K31" s="10" t="s">
        <v>159</v>
      </c>
      <c r="L31" s="9">
        <v>0</v>
      </c>
      <c r="M31" s="10" t="s">
        <v>178</v>
      </c>
      <c r="N31" s="9">
        <v>64.641842299999993</v>
      </c>
      <c r="O31" s="10" t="s">
        <v>159</v>
      </c>
      <c r="P31" s="9">
        <v>0</v>
      </c>
      <c r="Q31" s="10" t="s">
        <v>238</v>
      </c>
      <c r="R31" s="9">
        <v>1162.9449940300001</v>
      </c>
      <c r="S31" s="10" t="s">
        <v>180</v>
      </c>
    </row>
    <row r="32" spans="1:19" x14ac:dyDescent="0.2">
      <c r="A32" s="15" t="s">
        <v>201</v>
      </c>
      <c r="B32" s="13">
        <v>216.989</v>
      </c>
      <c r="C32" s="14" t="s">
        <v>159</v>
      </c>
      <c r="D32" s="13">
        <v>628.029</v>
      </c>
      <c r="E32" s="14" t="s">
        <v>159</v>
      </c>
      <c r="F32" s="13">
        <v>52.075000000000003</v>
      </c>
      <c r="G32" s="14" t="s">
        <v>159</v>
      </c>
      <c r="H32" s="13">
        <v>450.43664097999999</v>
      </c>
      <c r="I32" s="14" t="s">
        <v>159</v>
      </c>
      <c r="J32" s="13">
        <v>146.024</v>
      </c>
      <c r="K32" s="14" t="s">
        <v>159</v>
      </c>
      <c r="L32" s="13">
        <v>0</v>
      </c>
      <c r="M32" s="14" t="s">
        <v>178</v>
      </c>
      <c r="N32" s="13">
        <v>56.496719400000003</v>
      </c>
      <c r="O32" s="14" t="s">
        <v>159</v>
      </c>
      <c r="P32" s="13">
        <v>0</v>
      </c>
      <c r="Q32" s="14" t="s">
        <v>238</v>
      </c>
      <c r="R32" s="13">
        <v>1550.05036038</v>
      </c>
      <c r="S32" s="14" t="s">
        <v>180</v>
      </c>
    </row>
    <row r="34" spans="1:2" x14ac:dyDescent="0.2">
      <c r="A34" s="16" t="s">
        <v>202</v>
      </c>
      <c r="B34" s="16" t="s">
        <v>203</v>
      </c>
    </row>
    <row r="36" spans="1:2" x14ac:dyDescent="0.2">
      <c r="B36" s="16" t="s">
        <v>308</v>
      </c>
    </row>
    <row r="37" spans="1:2" x14ac:dyDescent="0.2">
      <c r="B37" s="16" t="s">
        <v>309</v>
      </c>
    </row>
    <row r="39" spans="1:2" x14ac:dyDescent="0.2">
      <c r="B39" s="16" t="s">
        <v>208</v>
      </c>
    </row>
    <row r="40" spans="1:2" x14ac:dyDescent="0.2">
      <c r="B40" s="16" t="s">
        <v>241</v>
      </c>
    </row>
    <row r="41" spans="1:2" x14ac:dyDescent="0.2">
      <c r="B41" s="16" t="s">
        <v>209</v>
      </c>
    </row>
    <row r="44" spans="1:2" x14ac:dyDescent="0.2">
      <c r="A44" s="17" t="str">
        <f>HYPERLINK("#'INTERACTIVE_GAMING 15'!A2", "&lt;&lt;&lt; Previous table")</f>
        <v>&lt;&lt;&lt; Previous table</v>
      </c>
    </row>
    <row r="45" spans="1:2" x14ac:dyDescent="0.2">
      <c r="A45" s="17" t="str">
        <f>HYPERLINK("#'KENO 2'!A2", "&gt;&gt;&gt; Next table")</f>
        <v>&gt;&gt;&gt; Next table</v>
      </c>
    </row>
  </sheetData>
  <mergeCells count="12">
    <mergeCell ref="A2:S2"/>
    <mergeCell ref="A3:S3"/>
    <mergeCell ref="A6:S6"/>
    <mergeCell ref="B5:C5"/>
    <mergeCell ref="D5:E5"/>
    <mergeCell ref="F5:G5"/>
    <mergeCell ref="H5:I5"/>
    <mergeCell ref="J5:K5"/>
    <mergeCell ref="L5:M5"/>
    <mergeCell ref="N5:O5"/>
    <mergeCell ref="P5:Q5"/>
    <mergeCell ref="R5:S5"/>
  </mergeCells>
  <pageMargins left="0.7" right="0.7" top="0.75" bottom="0.75" header="0.3" footer="0.3"/>
  <pageSetup paperSize="9" orientation="portrait" horizontalDpi="300" verticalDpi="300"/>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dimension ref="A1:S45"/>
  <sheetViews>
    <sheetView workbookViewId="0"/>
  </sheetViews>
  <sheetFormatPr defaultColWidth="11.42578125" defaultRowHeight="12.75" x14ac:dyDescent="0.2"/>
  <cols>
    <col min="1" max="2" width="12.7109375" customWidth="1"/>
    <col min="3" max="3" width="4.42578125" customWidth="1"/>
    <col min="4" max="4" width="12.7109375" customWidth="1"/>
    <col min="5" max="5" width="4.42578125" customWidth="1"/>
    <col min="6" max="6" width="12.7109375" customWidth="1"/>
    <col min="7" max="7" width="4.42578125" customWidth="1"/>
    <col min="8" max="8" width="12.7109375" customWidth="1"/>
    <col min="9" max="9" width="4.42578125" customWidth="1"/>
    <col min="10" max="10" width="12.7109375" customWidth="1"/>
    <col min="11" max="11" width="4.42578125" customWidth="1"/>
    <col min="12" max="12" width="12.7109375" customWidth="1"/>
    <col min="13" max="13" width="4.42578125" customWidth="1"/>
    <col min="14" max="14" width="12.7109375" customWidth="1"/>
    <col min="15" max="15" width="4.42578125" customWidth="1"/>
    <col min="16" max="16" width="12.7109375" customWidth="1"/>
    <col min="17" max="17" width="4.42578125" customWidth="1"/>
    <col min="18" max="18" width="12.7109375" customWidth="1"/>
    <col min="19" max="19" width="4.42578125" customWidth="1"/>
  </cols>
  <sheetData>
    <row r="1" spans="1:19" x14ac:dyDescent="0.2">
      <c r="A1" s="8" t="str">
        <f>HYPERLINK("#'INDEX'!B52", "Link to index")</f>
        <v>Link to index</v>
      </c>
    </row>
    <row r="2" spans="1:19" ht="15.75" customHeight="1" x14ac:dyDescent="0.2">
      <c r="A2" s="25" t="s">
        <v>310</v>
      </c>
      <c r="B2" s="24"/>
      <c r="C2" s="24"/>
      <c r="D2" s="24"/>
      <c r="E2" s="24"/>
      <c r="F2" s="24"/>
      <c r="G2" s="24"/>
      <c r="H2" s="24"/>
      <c r="I2" s="24"/>
      <c r="J2" s="24"/>
      <c r="K2" s="24"/>
      <c r="L2" s="24"/>
      <c r="M2" s="24"/>
      <c r="N2" s="24"/>
      <c r="O2" s="24"/>
      <c r="P2" s="24"/>
      <c r="Q2" s="24"/>
      <c r="R2" s="24"/>
      <c r="S2" s="24"/>
    </row>
    <row r="3" spans="1:19" ht="15.75" customHeight="1" x14ac:dyDescent="0.2">
      <c r="A3" s="25" t="s">
        <v>70</v>
      </c>
      <c r="B3" s="24"/>
      <c r="C3" s="24"/>
      <c r="D3" s="24"/>
      <c r="E3" s="24"/>
      <c r="F3" s="24"/>
      <c r="G3" s="24"/>
      <c r="H3" s="24"/>
      <c r="I3" s="24"/>
      <c r="J3" s="24"/>
      <c r="K3" s="24"/>
      <c r="L3" s="24"/>
      <c r="M3" s="24"/>
      <c r="N3" s="24"/>
      <c r="O3" s="24"/>
      <c r="P3" s="24"/>
      <c r="Q3" s="24"/>
      <c r="R3" s="24"/>
      <c r="S3" s="24"/>
    </row>
    <row r="4" spans="1:19" ht="15.75" customHeight="1" x14ac:dyDescent="0.2"/>
    <row r="5" spans="1:19" ht="55.5" customHeight="1" x14ac:dyDescent="0.2">
      <c r="A5" s="11" t="s">
        <v>159</v>
      </c>
      <c r="B5" s="27" t="s">
        <v>160</v>
      </c>
      <c r="C5" s="27" t="s">
        <v>159</v>
      </c>
      <c r="D5" s="27" t="s">
        <v>161</v>
      </c>
      <c r="E5" s="27" t="s">
        <v>159</v>
      </c>
      <c r="F5" s="27" t="s">
        <v>162</v>
      </c>
      <c r="G5" s="27" t="s">
        <v>159</v>
      </c>
      <c r="H5" s="27" t="s">
        <v>163</v>
      </c>
      <c r="I5" s="27" t="s">
        <v>159</v>
      </c>
      <c r="J5" s="27" t="s">
        <v>164</v>
      </c>
      <c r="K5" s="27" t="s">
        <v>159</v>
      </c>
      <c r="L5" s="27" t="s">
        <v>165</v>
      </c>
      <c r="M5" s="27" t="s">
        <v>159</v>
      </c>
      <c r="N5" s="27" t="s">
        <v>166</v>
      </c>
      <c r="O5" s="27" t="s">
        <v>159</v>
      </c>
      <c r="P5" s="27" t="s">
        <v>167</v>
      </c>
      <c r="Q5" s="27" t="s">
        <v>159</v>
      </c>
      <c r="R5" s="27" t="s">
        <v>168</v>
      </c>
      <c r="S5" s="27" t="s">
        <v>159</v>
      </c>
    </row>
    <row r="6" spans="1:19" x14ac:dyDescent="0.2">
      <c r="A6" s="26" t="s">
        <v>169</v>
      </c>
      <c r="B6" s="26"/>
      <c r="C6" s="26"/>
      <c r="D6" s="26"/>
      <c r="E6" s="26"/>
      <c r="F6" s="26"/>
      <c r="G6" s="26"/>
      <c r="H6" s="26"/>
      <c r="I6" s="26"/>
      <c r="J6" s="26"/>
      <c r="K6" s="26"/>
      <c r="L6" s="26"/>
      <c r="M6" s="26"/>
      <c r="N6" s="26"/>
      <c r="O6" s="26"/>
      <c r="P6" s="26"/>
      <c r="Q6" s="26"/>
      <c r="R6" s="26"/>
      <c r="S6" s="26"/>
    </row>
    <row r="7" spans="1:19" x14ac:dyDescent="0.2">
      <c r="A7" s="12" t="s">
        <v>170</v>
      </c>
      <c r="B7" s="9">
        <v>0</v>
      </c>
      <c r="C7" s="10" t="s">
        <v>159</v>
      </c>
      <c r="D7" s="9">
        <v>625.93192133131595</v>
      </c>
      <c r="E7" s="10" t="s">
        <v>159</v>
      </c>
      <c r="F7" s="9">
        <v>0</v>
      </c>
      <c r="G7" s="10" t="s">
        <v>159</v>
      </c>
      <c r="H7" s="9">
        <v>0</v>
      </c>
      <c r="I7" s="10" t="s">
        <v>159</v>
      </c>
      <c r="J7" s="9">
        <v>125.198827534039</v>
      </c>
      <c r="K7" s="10" t="s">
        <v>159</v>
      </c>
      <c r="L7" s="9">
        <v>89.140015128593006</v>
      </c>
      <c r="M7" s="10" t="s">
        <v>159</v>
      </c>
      <c r="N7" s="9">
        <v>55.715620272314702</v>
      </c>
      <c r="O7" s="10" t="s">
        <v>159</v>
      </c>
      <c r="P7" s="9">
        <v>0</v>
      </c>
      <c r="Q7" s="10" t="s">
        <v>238</v>
      </c>
      <c r="R7" s="9">
        <v>895.98638426626303</v>
      </c>
      <c r="S7" s="10" t="s">
        <v>159</v>
      </c>
    </row>
    <row r="8" spans="1:19" x14ac:dyDescent="0.2">
      <c r="A8" s="12" t="s">
        <v>171</v>
      </c>
      <c r="B8" s="9">
        <v>0</v>
      </c>
      <c r="C8" s="10" t="s">
        <v>159</v>
      </c>
      <c r="D8" s="9">
        <v>632.57089552238801</v>
      </c>
      <c r="E8" s="10" t="s">
        <v>159</v>
      </c>
      <c r="F8" s="9">
        <v>0</v>
      </c>
      <c r="G8" s="10" t="s">
        <v>159</v>
      </c>
      <c r="H8" s="9">
        <v>0</v>
      </c>
      <c r="I8" s="10" t="s">
        <v>159</v>
      </c>
      <c r="J8" s="9">
        <v>126.20026119403001</v>
      </c>
      <c r="K8" s="10" t="s">
        <v>159</v>
      </c>
      <c r="L8" s="9">
        <v>99.4909328358209</v>
      </c>
      <c r="M8" s="10" t="s">
        <v>159</v>
      </c>
      <c r="N8" s="9">
        <v>52.092835820895502</v>
      </c>
      <c r="O8" s="10" t="s">
        <v>159</v>
      </c>
      <c r="P8" s="9">
        <v>0</v>
      </c>
      <c r="Q8" s="10" t="s">
        <v>238</v>
      </c>
      <c r="R8" s="9">
        <v>910.35492537313405</v>
      </c>
      <c r="S8" s="10" t="s">
        <v>159</v>
      </c>
    </row>
    <row r="9" spans="1:19" x14ac:dyDescent="0.2">
      <c r="A9" s="12" t="s">
        <v>172</v>
      </c>
      <c r="B9" s="9">
        <v>0</v>
      </c>
      <c r="C9" s="10" t="s">
        <v>159</v>
      </c>
      <c r="D9" s="9">
        <v>674.13432835820902</v>
      </c>
      <c r="E9" s="10" t="s">
        <v>159</v>
      </c>
      <c r="F9" s="9">
        <v>0</v>
      </c>
      <c r="G9" s="10" t="s">
        <v>159</v>
      </c>
      <c r="H9" s="9">
        <v>267.610634328358</v>
      </c>
      <c r="I9" s="10" t="s">
        <v>159</v>
      </c>
      <c r="J9" s="9">
        <v>125.94947761194</v>
      </c>
      <c r="K9" s="10" t="s">
        <v>159</v>
      </c>
      <c r="L9" s="9">
        <v>112.291417910448</v>
      </c>
      <c r="M9" s="10" t="s">
        <v>159</v>
      </c>
      <c r="N9" s="9">
        <v>49.990111940298497</v>
      </c>
      <c r="O9" s="10" t="s">
        <v>159</v>
      </c>
      <c r="P9" s="9">
        <v>0</v>
      </c>
      <c r="Q9" s="10" t="s">
        <v>238</v>
      </c>
      <c r="R9" s="9">
        <v>1229.9759701492501</v>
      </c>
      <c r="S9" s="10" t="s">
        <v>159</v>
      </c>
    </row>
    <row r="10" spans="1:19" x14ac:dyDescent="0.2">
      <c r="A10" s="12" t="s">
        <v>173</v>
      </c>
      <c r="B10" s="9">
        <v>0</v>
      </c>
      <c r="C10" s="10" t="s">
        <v>159</v>
      </c>
      <c r="D10" s="9">
        <v>621.29424778761097</v>
      </c>
      <c r="E10" s="10" t="s">
        <v>159</v>
      </c>
      <c r="F10" s="9">
        <v>0</v>
      </c>
      <c r="G10" s="10" t="s">
        <v>159</v>
      </c>
      <c r="H10" s="9">
        <v>348.19513274336299</v>
      </c>
      <c r="I10" s="10" t="s">
        <v>159</v>
      </c>
      <c r="J10" s="9">
        <v>120.113421828909</v>
      </c>
      <c r="K10" s="10" t="s">
        <v>159</v>
      </c>
      <c r="L10" s="9">
        <v>115.87094395280199</v>
      </c>
      <c r="M10" s="10" t="s">
        <v>159</v>
      </c>
      <c r="N10" s="9">
        <v>49.694874631268398</v>
      </c>
      <c r="O10" s="10" t="s">
        <v>159</v>
      </c>
      <c r="P10" s="9">
        <v>0</v>
      </c>
      <c r="Q10" s="10" t="s">
        <v>238</v>
      </c>
      <c r="R10" s="9">
        <v>1255.1686209439499</v>
      </c>
      <c r="S10" s="10" t="s">
        <v>159</v>
      </c>
    </row>
    <row r="11" spans="1:19" x14ac:dyDescent="0.2">
      <c r="A11" s="12" t="s">
        <v>174</v>
      </c>
      <c r="B11" s="9">
        <v>0</v>
      </c>
      <c r="C11" s="10" t="s">
        <v>159</v>
      </c>
      <c r="D11" s="9">
        <v>619.32997118155595</v>
      </c>
      <c r="E11" s="10" t="s">
        <v>159</v>
      </c>
      <c r="F11" s="9">
        <v>0</v>
      </c>
      <c r="G11" s="10" t="s">
        <v>159</v>
      </c>
      <c r="H11" s="9">
        <v>336.38015129682998</v>
      </c>
      <c r="I11" s="10" t="s">
        <v>159</v>
      </c>
      <c r="J11" s="9">
        <v>116.17939481268</v>
      </c>
      <c r="K11" s="10" t="s">
        <v>159</v>
      </c>
      <c r="L11" s="9">
        <v>105.844812680115</v>
      </c>
      <c r="M11" s="10" t="s">
        <v>159</v>
      </c>
      <c r="N11" s="9">
        <v>46.129755043227703</v>
      </c>
      <c r="O11" s="10" t="s">
        <v>159</v>
      </c>
      <c r="P11" s="9">
        <v>0</v>
      </c>
      <c r="Q11" s="10" t="s">
        <v>238</v>
      </c>
      <c r="R11" s="9">
        <v>1223.86408501441</v>
      </c>
      <c r="S11" s="10" t="s">
        <v>159</v>
      </c>
    </row>
    <row r="12" spans="1:19" x14ac:dyDescent="0.2">
      <c r="A12" s="12" t="s">
        <v>175</v>
      </c>
      <c r="B12" s="9">
        <v>0</v>
      </c>
      <c r="C12" s="10" t="s">
        <v>159</v>
      </c>
      <c r="D12" s="9">
        <v>544.07608695652198</v>
      </c>
      <c r="E12" s="10" t="s">
        <v>159</v>
      </c>
      <c r="F12" s="9">
        <v>0</v>
      </c>
      <c r="G12" s="10" t="s">
        <v>159</v>
      </c>
      <c r="H12" s="9">
        <v>350.33678668478302</v>
      </c>
      <c r="I12" s="10" t="s">
        <v>159</v>
      </c>
      <c r="J12" s="9">
        <v>98.484476902173895</v>
      </c>
      <c r="K12" s="10" t="s">
        <v>159</v>
      </c>
      <c r="L12" s="9">
        <v>102.991304347826</v>
      </c>
      <c r="M12" s="10" t="s">
        <v>159</v>
      </c>
      <c r="N12" s="9">
        <v>45.468987771739101</v>
      </c>
      <c r="O12" s="10" t="s">
        <v>159</v>
      </c>
      <c r="P12" s="9">
        <v>0</v>
      </c>
      <c r="Q12" s="10" t="s">
        <v>238</v>
      </c>
      <c r="R12" s="9">
        <v>1141.35764266304</v>
      </c>
      <c r="S12" s="10" t="s">
        <v>159</v>
      </c>
    </row>
    <row r="13" spans="1:19" x14ac:dyDescent="0.2">
      <c r="A13" s="12" t="s">
        <v>176</v>
      </c>
      <c r="B13" s="9">
        <v>3.4241083223249702</v>
      </c>
      <c r="C13" s="10" t="s">
        <v>159</v>
      </c>
      <c r="D13" s="9">
        <v>0</v>
      </c>
      <c r="E13" s="10" t="s">
        <v>178</v>
      </c>
      <c r="F13" s="9">
        <v>0</v>
      </c>
      <c r="G13" s="10" t="s">
        <v>159</v>
      </c>
      <c r="H13" s="9">
        <v>368.24375825627499</v>
      </c>
      <c r="I13" s="10" t="s">
        <v>159</v>
      </c>
      <c r="J13" s="9">
        <v>100.64022457067399</v>
      </c>
      <c r="K13" s="10" t="s">
        <v>159</v>
      </c>
      <c r="L13" s="9">
        <v>100.326684280053</v>
      </c>
      <c r="M13" s="10" t="s">
        <v>159</v>
      </c>
      <c r="N13" s="9">
        <v>44.310072655218001</v>
      </c>
      <c r="O13" s="10" t="s">
        <v>159</v>
      </c>
      <c r="P13" s="9">
        <v>0</v>
      </c>
      <c r="Q13" s="10" t="s">
        <v>238</v>
      </c>
      <c r="R13" s="9">
        <v>616.94484808454399</v>
      </c>
      <c r="S13" s="10" t="s">
        <v>180</v>
      </c>
    </row>
    <row r="14" spans="1:19" x14ac:dyDescent="0.2">
      <c r="A14" s="12" t="s">
        <v>177</v>
      </c>
      <c r="B14" s="9">
        <v>3.4752884615384598</v>
      </c>
      <c r="C14" s="10" t="s">
        <v>159</v>
      </c>
      <c r="D14" s="9">
        <v>506.15384615384602</v>
      </c>
      <c r="E14" s="10" t="s">
        <v>159</v>
      </c>
      <c r="F14" s="9">
        <v>0</v>
      </c>
      <c r="G14" s="10" t="s">
        <v>159</v>
      </c>
      <c r="H14" s="9">
        <v>383.75801282051299</v>
      </c>
      <c r="I14" s="10" t="s">
        <v>159</v>
      </c>
      <c r="J14" s="9">
        <v>101.162980769231</v>
      </c>
      <c r="K14" s="10" t="s">
        <v>159</v>
      </c>
      <c r="L14" s="9">
        <v>99.112756410256395</v>
      </c>
      <c r="M14" s="10" t="s">
        <v>159</v>
      </c>
      <c r="N14" s="9">
        <v>38.427019230769197</v>
      </c>
      <c r="O14" s="10" t="s">
        <v>159</v>
      </c>
      <c r="P14" s="9">
        <v>0</v>
      </c>
      <c r="Q14" s="10" t="s">
        <v>238</v>
      </c>
      <c r="R14" s="9">
        <v>1132.08990384615</v>
      </c>
      <c r="S14" s="10" t="s">
        <v>159</v>
      </c>
    </row>
    <row r="15" spans="1:19" x14ac:dyDescent="0.2">
      <c r="A15" s="12" t="s">
        <v>181</v>
      </c>
      <c r="B15" s="9">
        <v>3.1235294117647099</v>
      </c>
      <c r="C15" s="10" t="s">
        <v>159</v>
      </c>
      <c r="D15" s="9">
        <v>499.41176470588198</v>
      </c>
      <c r="E15" s="10" t="s">
        <v>159</v>
      </c>
      <c r="F15" s="9">
        <v>0</v>
      </c>
      <c r="G15" s="10" t="s">
        <v>159</v>
      </c>
      <c r="H15" s="9">
        <v>408.12058823529401</v>
      </c>
      <c r="I15" s="10" t="s">
        <v>159</v>
      </c>
      <c r="J15" s="9">
        <v>103.566176470588</v>
      </c>
      <c r="K15" s="10" t="s">
        <v>159</v>
      </c>
      <c r="L15" s="9">
        <v>101.622058823529</v>
      </c>
      <c r="M15" s="10" t="s">
        <v>159</v>
      </c>
      <c r="N15" s="9">
        <v>41.1294117647059</v>
      </c>
      <c r="O15" s="10" t="s">
        <v>159</v>
      </c>
      <c r="P15" s="9">
        <v>0</v>
      </c>
      <c r="Q15" s="10" t="s">
        <v>238</v>
      </c>
      <c r="R15" s="9">
        <v>1156.97352941176</v>
      </c>
      <c r="S15" s="10" t="s">
        <v>159</v>
      </c>
    </row>
    <row r="16" spans="1:19" x14ac:dyDescent="0.2">
      <c r="A16" s="12" t="s">
        <v>182</v>
      </c>
      <c r="B16" s="9">
        <v>3.7878667481662598</v>
      </c>
      <c r="C16" s="10" t="s">
        <v>159</v>
      </c>
      <c r="D16" s="9">
        <v>499.92515281173598</v>
      </c>
      <c r="E16" s="10" t="s">
        <v>159</v>
      </c>
      <c r="F16" s="9">
        <v>0</v>
      </c>
      <c r="G16" s="10" t="s">
        <v>159</v>
      </c>
      <c r="H16" s="9">
        <v>451.97567237163798</v>
      </c>
      <c r="I16" s="10" t="s">
        <v>159</v>
      </c>
      <c r="J16" s="9">
        <v>106.038722493888</v>
      </c>
      <c r="K16" s="10" t="s">
        <v>159</v>
      </c>
      <c r="L16" s="9">
        <v>113.164853300733</v>
      </c>
      <c r="M16" s="10" t="s">
        <v>159</v>
      </c>
      <c r="N16" s="9">
        <v>39.159963325183398</v>
      </c>
      <c r="O16" s="10" t="s">
        <v>159</v>
      </c>
      <c r="P16" s="9">
        <v>0</v>
      </c>
      <c r="Q16" s="10" t="s">
        <v>238</v>
      </c>
      <c r="R16" s="9">
        <v>1214.05223105134</v>
      </c>
      <c r="S16" s="10" t="s">
        <v>159</v>
      </c>
    </row>
    <row r="17" spans="1:19" x14ac:dyDescent="0.2">
      <c r="A17" s="12" t="s">
        <v>183</v>
      </c>
      <c r="B17" s="9">
        <v>3.6113151658767801</v>
      </c>
      <c r="C17" s="10" t="s">
        <v>159</v>
      </c>
      <c r="D17" s="9">
        <v>470.92719194312798</v>
      </c>
      <c r="E17" s="10" t="s">
        <v>159</v>
      </c>
      <c r="F17" s="9">
        <v>0</v>
      </c>
      <c r="G17" s="10" t="s">
        <v>159</v>
      </c>
      <c r="H17" s="9">
        <v>466.69914099526102</v>
      </c>
      <c r="I17" s="10" t="s">
        <v>159</v>
      </c>
      <c r="J17" s="9">
        <v>106.614543838863</v>
      </c>
      <c r="K17" s="10" t="s">
        <v>159</v>
      </c>
      <c r="L17" s="9">
        <v>114.359144253555</v>
      </c>
      <c r="M17" s="10" t="s">
        <v>159</v>
      </c>
      <c r="N17" s="9">
        <v>37.495586492891</v>
      </c>
      <c r="O17" s="10" t="s">
        <v>159</v>
      </c>
      <c r="P17" s="9">
        <v>0</v>
      </c>
      <c r="Q17" s="10" t="s">
        <v>238</v>
      </c>
      <c r="R17" s="9">
        <v>1199.7069226895701</v>
      </c>
      <c r="S17" s="10" t="s">
        <v>159</v>
      </c>
    </row>
    <row r="18" spans="1:19" x14ac:dyDescent="0.2">
      <c r="A18" s="12" t="s">
        <v>184</v>
      </c>
      <c r="B18" s="9">
        <v>4.7283947065592598</v>
      </c>
      <c r="C18" s="10" t="s">
        <v>159</v>
      </c>
      <c r="D18" s="9">
        <v>470.25284810126601</v>
      </c>
      <c r="E18" s="10" t="s">
        <v>159</v>
      </c>
      <c r="F18" s="9">
        <v>0</v>
      </c>
      <c r="G18" s="10" t="s">
        <v>159</v>
      </c>
      <c r="H18" s="9">
        <v>450.11829689298003</v>
      </c>
      <c r="I18" s="10" t="s">
        <v>159</v>
      </c>
      <c r="J18" s="9">
        <v>106.173216340621</v>
      </c>
      <c r="K18" s="10" t="s">
        <v>159</v>
      </c>
      <c r="L18" s="9">
        <v>0</v>
      </c>
      <c r="M18" s="10" t="s">
        <v>178</v>
      </c>
      <c r="N18" s="9">
        <v>39.9567606444189</v>
      </c>
      <c r="O18" s="10" t="s">
        <v>159</v>
      </c>
      <c r="P18" s="9">
        <v>0</v>
      </c>
      <c r="Q18" s="10" t="s">
        <v>238</v>
      </c>
      <c r="R18" s="9">
        <v>1071.2295166858501</v>
      </c>
      <c r="S18" s="10" t="s">
        <v>180</v>
      </c>
    </row>
    <row r="19" spans="1:19" x14ac:dyDescent="0.2">
      <c r="A19" s="12" t="s">
        <v>185</v>
      </c>
      <c r="B19" s="9">
        <v>4.3807349665924296</v>
      </c>
      <c r="C19" s="10" t="s">
        <v>159</v>
      </c>
      <c r="D19" s="9">
        <v>459.924832962138</v>
      </c>
      <c r="E19" s="10" t="s">
        <v>159</v>
      </c>
      <c r="F19" s="9">
        <v>47.547466258351903</v>
      </c>
      <c r="G19" s="10" t="s">
        <v>179</v>
      </c>
      <c r="H19" s="9">
        <v>448.02317487472197</v>
      </c>
      <c r="I19" s="10" t="s">
        <v>159</v>
      </c>
      <c r="J19" s="9">
        <v>104.03067928730501</v>
      </c>
      <c r="K19" s="10" t="s">
        <v>159</v>
      </c>
      <c r="L19" s="9">
        <v>0</v>
      </c>
      <c r="M19" s="10" t="s">
        <v>178</v>
      </c>
      <c r="N19" s="9">
        <v>35.524777282850799</v>
      </c>
      <c r="O19" s="10" t="s">
        <v>159</v>
      </c>
      <c r="P19" s="9">
        <v>0</v>
      </c>
      <c r="Q19" s="10" t="s">
        <v>238</v>
      </c>
      <c r="R19" s="9">
        <v>1099.43166563196</v>
      </c>
      <c r="S19" s="10" t="s">
        <v>180</v>
      </c>
    </row>
    <row r="20" spans="1:19" x14ac:dyDescent="0.2">
      <c r="A20" s="12" t="s">
        <v>187</v>
      </c>
      <c r="B20" s="9">
        <v>4.3967332613390901</v>
      </c>
      <c r="C20" s="10" t="s">
        <v>159</v>
      </c>
      <c r="D20" s="9">
        <v>562.88590712742996</v>
      </c>
      <c r="E20" s="10" t="s">
        <v>159</v>
      </c>
      <c r="F20" s="9">
        <v>48.5081277267819</v>
      </c>
      <c r="G20" s="10" t="s">
        <v>159</v>
      </c>
      <c r="H20" s="9">
        <v>469.73606911447098</v>
      </c>
      <c r="I20" s="10" t="s">
        <v>159</v>
      </c>
      <c r="J20" s="9">
        <v>115.15634449244099</v>
      </c>
      <c r="K20" s="10" t="s">
        <v>159</v>
      </c>
      <c r="L20" s="9">
        <v>0</v>
      </c>
      <c r="M20" s="10" t="s">
        <v>178</v>
      </c>
      <c r="N20" s="9">
        <v>34.549568034557197</v>
      </c>
      <c r="O20" s="10" t="s">
        <v>159</v>
      </c>
      <c r="P20" s="9">
        <v>0</v>
      </c>
      <c r="Q20" s="10" t="s">
        <v>238</v>
      </c>
      <c r="R20" s="9">
        <v>1235.23274975702</v>
      </c>
      <c r="S20" s="10" t="s">
        <v>180</v>
      </c>
    </row>
    <row r="21" spans="1:19" x14ac:dyDescent="0.2">
      <c r="A21" s="12" t="s">
        <v>188</v>
      </c>
      <c r="B21" s="9">
        <v>4.09018987341772</v>
      </c>
      <c r="C21" s="10" t="s">
        <v>159</v>
      </c>
      <c r="D21" s="9">
        <v>572.56832805907197</v>
      </c>
      <c r="E21" s="10" t="s">
        <v>159</v>
      </c>
      <c r="F21" s="9">
        <v>47.8039342563291</v>
      </c>
      <c r="G21" s="10" t="s">
        <v>159</v>
      </c>
      <c r="H21" s="9">
        <v>454.44488396624502</v>
      </c>
      <c r="I21" s="10" t="s">
        <v>159</v>
      </c>
      <c r="J21" s="9">
        <v>114.731065400844</v>
      </c>
      <c r="K21" s="10" t="s">
        <v>159</v>
      </c>
      <c r="L21" s="9">
        <v>0</v>
      </c>
      <c r="M21" s="10" t="s">
        <v>178</v>
      </c>
      <c r="N21" s="9">
        <v>29.774124446202499</v>
      </c>
      <c r="O21" s="10" t="s">
        <v>159</v>
      </c>
      <c r="P21" s="9">
        <v>0</v>
      </c>
      <c r="Q21" s="10" t="s">
        <v>238</v>
      </c>
      <c r="R21" s="9">
        <v>1223.4125260021101</v>
      </c>
      <c r="S21" s="10" t="s">
        <v>180</v>
      </c>
    </row>
    <row r="22" spans="1:19" x14ac:dyDescent="0.2">
      <c r="A22" s="12" t="s">
        <v>189</v>
      </c>
      <c r="B22" s="9">
        <v>4.4498464687819901</v>
      </c>
      <c r="C22" s="10" t="s">
        <v>159</v>
      </c>
      <c r="D22" s="9">
        <v>612.63802456499502</v>
      </c>
      <c r="E22" s="10" t="s">
        <v>159</v>
      </c>
      <c r="F22" s="9">
        <v>44.848676023541401</v>
      </c>
      <c r="G22" s="10" t="s">
        <v>159</v>
      </c>
      <c r="H22" s="9">
        <v>483.42530706243599</v>
      </c>
      <c r="I22" s="10" t="s">
        <v>159</v>
      </c>
      <c r="J22" s="9">
        <v>115.294319344933</v>
      </c>
      <c r="K22" s="10" t="s">
        <v>159</v>
      </c>
      <c r="L22" s="9">
        <v>0</v>
      </c>
      <c r="M22" s="10" t="s">
        <v>178</v>
      </c>
      <c r="N22" s="9">
        <v>28.512691914022501</v>
      </c>
      <c r="O22" s="10" t="s">
        <v>159</v>
      </c>
      <c r="P22" s="9">
        <v>0</v>
      </c>
      <c r="Q22" s="10" t="s">
        <v>238</v>
      </c>
      <c r="R22" s="9">
        <v>1289.1688653787101</v>
      </c>
      <c r="S22" s="10" t="s">
        <v>180</v>
      </c>
    </row>
    <row r="23" spans="1:19" x14ac:dyDescent="0.2">
      <c r="A23" s="12" t="s">
        <v>190</v>
      </c>
      <c r="B23" s="9">
        <v>4.4649999999999999</v>
      </c>
      <c r="C23" s="10" t="s">
        <v>159</v>
      </c>
      <c r="D23" s="9">
        <v>637.97564999999997</v>
      </c>
      <c r="E23" s="10" t="s">
        <v>159</v>
      </c>
      <c r="F23" s="9">
        <v>53.9950288</v>
      </c>
      <c r="G23" s="10" t="s">
        <v>159</v>
      </c>
      <c r="H23" s="9">
        <v>499.897875</v>
      </c>
      <c r="I23" s="10" t="s">
        <v>159</v>
      </c>
      <c r="J23" s="9">
        <v>116.803225</v>
      </c>
      <c r="K23" s="10" t="s">
        <v>159</v>
      </c>
      <c r="L23" s="9">
        <v>0</v>
      </c>
      <c r="M23" s="10" t="s">
        <v>178</v>
      </c>
      <c r="N23" s="9">
        <v>34.208950000000002</v>
      </c>
      <c r="O23" s="10" t="s">
        <v>186</v>
      </c>
      <c r="P23" s="9">
        <v>0</v>
      </c>
      <c r="Q23" s="10" t="s">
        <v>238</v>
      </c>
      <c r="R23" s="9">
        <v>1347.3457288</v>
      </c>
      <c r="S23" s="10" t="s">
        <v>180</v>
      </c>
    </row>
    <row r="24" spans="1:19" x14ac:dyDescent="0.2">
      <c r="A24" s="12" t="s">
        <v>191</v>
      </c>
      <c r="B24" s="9">
        <v>4.6517595307917903</v>
      </c>
      <c r="C24" s="10" t="s">
        <v>159</v>
      </c>
      <c r="D24" s="9">
        <v>626.16933040078197</v>
      </c>
      <c r="E24" s="10" t="s">
        <v>159</v>
      </c>
      <c r="F24" s="9">
        <v>58.556304178885597</v>
      </c>
      <c r="G24" s="10" t="s">
        <v>159</v>
      </c>
      <c r="H24" s="9">
        <v>506.70755131964802</v>
      </c>
      <c r="I24" s="10" t="s">
        <v>159</v>
      </c>
      <c r="J24" s="9">
        <v>120.511583577713</v>
      </c>
      <c r="K24" s="10" t="s">
        <v>159</v>
      </c>
      <c r="L24" s="9">
        <v>0</v>
      </c>
      <c r="M24" s="10" t="s">
        <v>178</v>
      </c>
      <c r="N24" s="9">
        <v>66.9531769305963</v>
      </c>
      <c r="O24" s="10" t="s">
        <v>159</v>
      </c>
      <c r="P24" s="9">
        <v>0</v>
      </c>
      <c r="Q24" s="10" t="s">
        <v>238</v>
      </c>
      <c r="R24" s="9">
        <v>1383.5497059384199</v>
      </c>
      <c r="S24" s="10" t="s">
        <v>180</v>
      </c>
    </row>
    <row r="25" spans="1:19" x14ac:dyDescent="0.2">
      <c r="A25" s="12" t="s">
        <v>192</v>
      </c>
      <c r="B25" s="9">
        <v>4.6529999999999996</v>
      </c>
      <c r="C25" s="10" t="s">
        <v>159</v>
      </c>
      <c r="D25" s="9">
        <v>602.65750000000003</v>
      </c>
      <c r="E25" s="10" t="s">
        <v>159</v>
      </c>
      <c r="F25" s="9">
        <v>57.754504190476197</v>
      </c>
      <c r="G25" s="10" t="s">
        <v>159</v>
      </c>
      <c r="H25" s="9">
        <v>496.346857142857</v>
      </c>
      <c r="I25" s="10" t="s">
        <v>159</v>
      </c>
      <c r="J25" s="9">
        <v>115.63790476190501</v>
      </c>
      <c r="K25" s="10" t="s">
        <v>159</v>
      </c>
      <c r="L25" s="9">
        <v>0</v>
      </c>
      <c r="M25" s="10" t="s">
        <v>178</v>
      </c>
      <c r="N25" s="9">
        <v>69.717480661904801</v>
      </c>
      <c r="O25" s="10" t="s">
        <v>159</v>
      </c>
      <c r="P25" s="9">
        <v>0</v>
      </c>
      <c r="Q25" s="10" t="s">
        <v>238</v>
      </c>
      <c r="R25" s="9">
        <v>1346.7672467571399</v>
      </c>
      <c r="S25" s="10" t="s">
        <v>180</v>
      </c>
    </row>
    <row r="26" spans="1:19" x14ac:dyDescent="0.2">
      <c r="A26" s="12" t="s">
        <v>193</v>
      </c>
      <c r="B26" s="9">
        <v>4.3490402621722799</v>
      </c>
      <c r="C26" s="10" t="s">
        <v>159</v>
      </c>
      <c r="D26" s="9">
        <v>634.09623127340797</v>
      </c>
      <c r="E26" s="10" t="s">
        <v>159</v>
      </c>
      <c r="F26" s="9">
        <v>56.0687710205993</v>
      </c>
      <c r="G26" s="10" t="s">
        <v>159</v>
      </c>
      <c r="H26" s="9">
        <v>468.15498595505602</v>
      </c>
      <c r="I26" s="10" t="s">
        <v>159</v>
      </c>
      <c r="J26" s="9">
        <v>120.12174625468199</v>
      </c>
      <c r="K26" s="10" t="s">
        <v>159</v>
      </c>
      <c r="L26" s="9">
        <v>0</v>
      </c>
      <c r="M26" s="10" t="s">
        <v>178</v>
      </c>
      <c r="N26" s="9">
        <v>76.296886704119899</v>
      </c>
      <c r="O26" s="10" t="s">
        <v>159</v>
      </c>
      <c r="P26" s="9">
        <v>0</v>
      </c>
      <c r="Q26" s="10" t="s">
        <v>238</v>
      </c>
      <c r="R26" s="9">
        <v>1359.0876614700401</v>
      </c>
      <c r="S26" s="10" t="s">
        <v>180</v>
      </c>
    </row>
    <row r="27" spans="1:19" x14ac:dyDescent="0.2">
      <c r="A27" s="12" t="s">
        <v>195</v>
      </c>
      <c r="B27" s="9">
        <v>5.6623499538319502</v>
      </c>
      <c r="C27" s="10" t="s">
        <v>159</v>
      </c>
      <c r="D27" s="9">
        <v>670.37384579870695</v>
      </c>
      <c r="E27" s="10" t="s">
        <v>159</v>
      </c>
      <c r="F27" s="9">
        <v>52.101268467220699</v>
      </c>
      <c r="G27" s="10" t="s">
        <v>159</v>
      </c>
      <c r="H27" s="9">
        <v>433.986195752539</v>
      </c>
      <c r="I27" s="10" t="s">
        <v>159</v>
      </c>
      <c r="J27" s="9">
        <v>122.49836103416401</v>
      </c>
      <c r="K27" s="10" t="s">
        <v>159</v>
      </c>
      <c r="L27" s="9">
        <v>0</v>
      </c>
      <c r="M27" s="10" t="s">
        <v>178</v>
      </c>
      <c r="N27" s="9">
        <v>88.802008310249306</v>
      </c>
      <c r="O27" s="10" t="s">
        <v>159</v>
      </c>
      <c r="P27" s="9">
        <v>0</v>
      </c>
      <c r="Q27" s="10" t="s">
        <v>238</v>
      </c>
      <c r="R27" s="9">
        <v>1373.4240293167099</v>
      </c>
      <c r="S27" s="10" t="s">
        <v>180</v>
      </c>
    </row>
    <row r="28" spans="1:19" x14ac:dyDescent="0.2">
      <c r="A28" s="12" t="s">
        <v>196</v>
      </c>
      <c r="B28" s="9">
        <v>14.226882940108901</v>
      </c>
      <c r="C28" s="10" t="s">
        <v>159</v>
      </c>
      <c r="D28" s="9">
        <v>688.93278130671501</v>
      </c>
      <c r="E28" s="10" t="s">
        <v>159</v>
      </c>
      <c r="F28" s="9">
        <v>50.924687658802199</v>
      </c>
      <c r="G28" s="10" t="s">
        <v>159</v>
      </c>
      <c r="H28" s="9">
        <v>431.58930917649701</v>
      </c>
      <c r="I28" s="10" t="s">
        <v>159</v>
      </c>
      <c r="J28" s="9">
        <v>115.735367513612</v>
      </c>
      <c r="K28" s="10" t="s">
        <v>159</v>
      </c>
      <c r="L28" s="9">
        <v>0</v>
      </c>
      <c r="M28" s="10" t="s">
        <v>178</v>
      </c>
      <c r="N28" s="9">
        <v>103.97742197595301</v>
      </c>
      <c r="O28" s="10" t="s">
        <v>159</v>
      </c>
      <c r="P28" s="9">
        <v>0</v>
      </c>
      <c r="Q28" s="10" t="s">
        <v>238</v>
      </c>
      <c r="R28" s="9">
        <v>1405.3864505716899</v>
      </c>
      <c r="S28" s="10" t="s">
        <v>180</v>
      </c>
    </row>
    <row r="29" spans="1:19" x14ac:dyDescent="0.2">
      <c r="A29" s="12" t="s">
        <v>198</v>
      </c>
      <c r="B29" s="9">
        <v>51.873686553873597</v>
      </c>
      <c r="C29" s="10" t="s">
        <v>159</v>
      </c>
      <c r="D29" s="9">
        <v>660.84176313446096</v>
      </c>
      <c r="E29" s="10" t="s">
        <v>159</v>
      </c>
      <c r="F29" s="9">
        <v>50.0144033837934</v>
      </c>
      <c r="G29" s="10" t="s">
        <v>159</v>
      </c>
      <c r="H29" s="9">
        <v>400.77343714737299</v>
      </c>
      <c r="I29" s="10" t="s">
        <v>159</v>
      </c>
      <c r="J29" s="9">
        <v>124.290516473731</v>
      </c>
      <c r="K29" s="10" t="s">
        <v>159</v>
      </c>
      <c r="L29" s="9">
        <v>0</v>
      </c>
      <c r="M29" s="10" t="s">
        <v>178</v>
      </c>
      <c r="N29" s="9">
        <v>100.18182943455</v>
      </c>
      <c r="O29" s="10" t="s">
        <v>159</v>
      </c>
      <c r="P29" s="9">
        <v>0</v>
      </c>
      <c r="Q29" s="10" t="s">
        <v>238</v>
      </c>
      <c r="R29" s="9">
        <v>1387.97563612778</v>
      </c>
      <c r="S29" s="10" t="s">
        <v>180</v>
      </c>
    </row>
    <row r="30" spans="1:19" x14ac:dyDescent="0.2">
      <c r="A30" s="12" t="s">
        <v>199</v>
      </c>
      <c r="B30" s="9">
        <v>73.246472392637997</v>
      </c>
      <c r="C30" s="10" t="s">
        <v>159</v>
      </c>
      <c r="D30" s="9">
        <v>629.88856266433004</v>
      </c>
      <c r="E30" s="10" t="s">
        <v>159</v>
      </c>
      <c r="F30" s="9">
        <v>43.911634531113101</v>
      </c>
      <c r="G30" s="10" t="s">
        <v>159</v>
      </c>
      <c r="H30" s="9">
        <v>417.48469561349702</v>
      </c>
      <c r="I30" s="10" t="s">
        <v>159</v>
      </c>
      <c r="J30" s="9">
        <v>124.243120070114</v>
      </c>
      <c r="K30" s="10" t="s">
        <v>159</v>
      </c>
      <c r="L30" s="9">
        <v>0</v>
      </c>
      <c r="M30" s="10" t="s">
        <v>178</v>
      </c>
      <c r="N30" s="9">
        <v>93.872645446976307</v>
      </c>
      <c r="O30" s="10" t="s">
        <v>159</v>
      </c>
      <c r="P30" s="9">
        <v>0</v>
      </c>
      <c r="Q30" s="10" t="s">
        <v>238</v>
      </c>
      <c r="R30" s="9">
        <v>1382.64713071867</v>
      </c>
      <c r="S30" s="10" t="s">
        <v>180</v>
      </c>
    </row>
    <row r="31" spans="1:19" x14ac:dyDescent="0.2">
      <c r="A31" s="12" t="s">
        <v>200</v>
      </c>
      <c r="B31" s="9">
        <v>127.528630077787</v>
      </c>
      <c r="C31" s="10" t="s">
        <v>159</v>
      </c>
      <c r="D31" s="9">
        <v>507.79397147795999</v>
      </c>
      <c r="E31" s="10" t="s">
        <v>159</v>
      </c>
      <c r="F31" s="9">
        <v>34.912834917891097</v>
      </c>
      <c r="G31" s="10" t="s">
        <v>159</v>
      </c>
      <c r="H31" s="9">
        <v>327.54993801447699</v>
      </c>
      <c r="I31" s="10" t="s">
        <v>159</v>
      </c>
      <c r="J31" s="9">
        <v>117.604602420052</v>
      </c>
      <c r="K31" s="10" t="s">
        <v>159</v>
      </c>
      <c r="L31" s="9">
        <v>0</v>
      </c>
      <c r="M31" s="10" t="s">
        <v>178</v>
      </c>
      <c r="N31" s="9">
        <v>65.647506225151204</v>
      </c>
      <c r="O31" s="10" t="s">
        <v>159</v>
      </c>
      <c r="P31" s="9">
        <v>0</v>
      </c>
      <c r="Q31" s="10" t="s">
        <v>238</v>
      </c>
      <c r="R31" s="9">
        <v>1181.0374831333199</v>
      </c>
      <c r="S31" s="10" t="s">
        <v>180</v>
      </c>
    </row>
    <row r="32" spans="1:19" x14ac:dyDescent="0.2">
      <c r="A32" s="15" t="s">
        <v>201</v>
      </c>
      <c r="B32" s="13">
        <v>216.989</v>
      </c>
      <c r="C32" s="14" t="s">
        <v>159</v>
      </c>
      <c r="D32" s="13">
        <v>628.029</v>
      </c>
      <c r="E32" s="14" t="s">
        <v>159</v>
      </c>
      <c r="F32" s="13">
        <v>52.075000000000003</v>
      </c>
      <c r="G32" s="14" t="s">
        <v>159</v>
      </c>
      <c r="H32" s="13">
        <v>450.43664097999999</v>
      </c>
      <c r="I32" s="14" t="s">
        <v>159</v>
      </c>
      <c r="J32" s="13">
        <v>146.024</v>
      </c>
      <c r="K32" s="14" t="s">
        <v>159</v>
      </c>
      <c r="L32" s="13">
        <v>0</v>
      </c>
      <c r="M32" s="14" t="s">
        <v>178</v>
      </c>
      <c r="N32" s="13">
        <v>56.496719400000003</v>
      </c>
      <c r="O32" s="14" t="s">
        <v>159</v>
      </c>
      <c r="P32" s="13">
        <v>0</v>
      </c>
      <c r="Q32" s="14" t="s">
        <v>238</v>
      </c>
      <c r="R32" s="13">
        <v>1550.05036038</v>
      </c>
      <c r="S32" s="14" t="s">
        <v>180</v>
      </c>
    </row>
    <row r="34" spans="1:2" x14ac:dyDescent="0.2">
      <c r="A34" s="16" t="s">
        <v>202</v>
      </c>
      <c r="B34" s="16" t="s">
        <v>203</v>
      </c>
    </row>
    <row r="36" spans="1:2" x14ac:dyDescent="0.2">
      <c r="B36" s="16" t="s">
        <v>308</v>
      </c>
    </row>
    <row r="37" spans="1:2" x14ac:dyDescent="0.2">
      <c r="B37" s="16" t="s">
        <v>309</v>
      </c>
    </row>
    <row r="39" spans="1:2" x14ac:dyDescent="0.2">
      <c r="B39" s="16" t="s">
        <v>208</v>
      </c>
    </row>
    <row r="40" spans="1:2" x14ac:dyDescent="0.2">
      <c r="B40" s="16" t="s">
        <v>241</v>
      </c>
    </row>
    <row r="41" spans="1:2" x14ac:dyDescent="0.2">
      <c r="B41" s="16" t="s">
        <v>209</v>
      </c>
    </row>
    <row r="44" spans="1:2" x14ac:dyDescent="0.2">
      <c r="A44" s="17" t="str">
        <f>HYPERLINK("#'KENO 1'!A2", "&lt;&lt;&lt; Previous table")</f>
        <v>&lt;&lt;&lt; Previous table</v>
      </c>
    </row>
    <row r="45" spans="1:2" x14ac:dyDescent="0.2">
      <c r="A45" s="17" t="str">
        <f>HYPERLINK("#'KENO 3'!A2", "&gt;&gt;&gt; Next table")</f>
        <v>&gt;&gt;&gt; Next table</v>
      </c>
    </row>
  </sheetData>
  <mergeCells count="12">
    <mergeCell ref="A2:S2"/>
    <mergeCell ref="A3:S3"/>
    <mergeCell ref="A6:S6"/>
    <mergeCell ref="B5:C5"/>
    <mergeCell ref="D5:E5"/>
    <mergeCell ref="F5:G5"/>
    <mergeCell ref="H5:I5"/>
    <mergeCell ref="J5:K5"/>
    <mergeCell ref="L5:M5"/>
    <mergeCell ref="N5:O5"/>
    <mergeCell ref="P5:Q5"/>
    <mergeCell ref="R5:S5"/>
  </mergeCells>
  <pageMargins left="0.7" right="0.7" top="0.75" bottom="0.75" header="0.3" footer="0.3"/>
  <pageSetup paperSize="9" orientation="portrait" horizontalDpi="300" verticalDpi="30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S46"/>
  <sheetViews>
    <sheetView workbookViewId="0"/>
  </sheetViews>
  <sheetFormatPr defaultColWidth="11.42578125" defaultRowHeight="12.75" x14ac:dyDescent="0.2"/>
  <cols>
    <col min="1" max="2" width="12.7109375" customWidth="1"/>
    <col min="3" max="3" width="4.42578125" customWidth="1"/>
    <col min="4" max="4" width="12.7109375" customWidth="1"/>
    <col min="5" max="5" width="4.42578125" customWidth="1"/>
    <col min="6" max="6" width="12.7109375" customWidth="1"/>
    <col min="7" max="7" width="4.42578125" customWidth="1"/>
    <col min="8" max="8" width="12.7109375" customWidth="1"/>
    <col min="9" max="9" width="4.42578125" customWidth="1"/>
    <col min="10" max="10" width="12.7109375" customWidth="1"/>
    <col min="11" max="11" width="4.42578125" customWidth="1"/>
    <col min="12" max="12" width="12.7109375" customWidth="1"/>
    <col min="13" max="13" width="4.42578125" customWidth="1"/>
    <col min="14" max="14" width="12.7109375" customWidth="1"/>
    <col min="15" max="15" width="4.42578125" customWidth="1"/>
    <col min="16" max="16" width="12.7109375" customWidth="1"/>
    <col min="17" max="17" width="4.42578125" customWidth="1"/>
    <col min="18" max="18" width="12.7109375" customWidth="1"/>
    <col min="19" max="19" width="4.42578125" customWidth="1"/>
  </cols>
  <sheetData>
    <row r="1" spans="1:19" x14ac:dyDescent="0.2">
      <c r="A1" s="8" t="str">
        <f>HYPERLINK("#'INDEX'!B8", "Link to index")</f>
        <v>Link to index</v>
      </c>
    </row>
    <row r="2" spans="1:19" ht="15.75" customHeight="1" x14ac:dyDescent="0.2">
      <c r="A2" s="25" t="s">
        <v>211</v>
      </c>
      <c r="B2" s="24"/>
      <c r="C2" s="24"/>
      <c r="D2" s="24"/>
      <c r="E2" s="24"/>
      <c r="F2" s="24"/>
      <c r="G2" s="24"/>
      <c r="H2" s="24"/>
      <c r="I2" s="24"/>
      <c r="J2" s="24"/>
      <c r="K2" s="24"/>
      <c r="L2" s="24"/>
      <c r="M2" s="24"/>
      <c r="N2" s="24"/>
      <c r="O2" s="24"/>
      <c r="P2" s="24"/>
      <c r="Q2" s="24"/>
      <c r="R2" s="24"/>
      <c r="S2" s="24"/>
    </row>
    <row r="3" spans="1:19" ht="15.75" customHeight="1" x14ac:dyDescent="0.2">
      <c r="A3" s="25" t="s">
        <v>26</v>
      </c>
      <c r="B3" s="24"/>
      <c r="C3" s="24"/>
      <c r="D3" s="24"/>
      <c r="E3" s="24"/>
      <c r="F3" s="24"/>
      <c r="G3" s="24"/>
      <c r="H3" s="24"/>
      <c r="I3" s="24"/>
      <c r="J3" s="24"/>
      <c r="K3" s="24"/>
      <c r="L3" s="24"/>
      <c r="M3" s="24"/>
      <c r="N3" s="24"/>
      <c r="O3" s="24"/>
      <c r="P3" s="24"/>
      <c r="Q3" s="24"/>
      <c r="R3" s="24"/>
      <c r="S3" s="24"/>
    </row>
    <row r="4" spans="1:19" ht="15.75" customHeight="1" x14ac:dyDescent="0.2"/>
    <row r="5" spans="1:19" ht="55.5" customHeight="1" x14ac:dyDescent="0.2">
      <c r="A5" s="11" t="s">
        <v>159</v>
      </c>
      <c r="B5" s="27" t="s">
        <v>160</v>
      </c>
      <c r="C5" s="27" t="s">
        <v>159</v>
      </c>
      <c r="D5" s="27" t="s">
        <v>161</v>
      </c>
      <c r="E5" s="27" t="s">
        <v>159</v>
      </c>
      <c r="F5" s="27" t="s">
        <v>162</v>
      </c>
      <c r="G5" s="27" t="s">
        <v>159</v>
      </c>
      <c r="H5" s="27" t="s">
        <v>163</v>
      </c>
      <c r="I5" s="27" t="s">
        <v>159</v>
      </c>
      <c r="J5" s="27" t="s">
        <v>164</v>
      </c>
      <c r="K5" s="27" t="s">
        <v>159</v>
      </c>
      <c r="L5" s="27" t="s">
        <v>165</v>
      </c>
      <c r="M5" s="27" t="s">
        <v>159</v>
      </c>
      <c r="N5" s="27" t="s">
        <v>166</v>
      </c>
      <c r="O5" s="27" t="s">
        <v>159</v>
      </c>
      <c r="P5" s="27" t="s">
        <v>167</v>
      </c>
      <c r="Q5" s="27" t="s">
        <v>159</v>
      </c>
      <c r="R5" s="27" t="s">
        <v>168</v>
      </c>
      <c r="S5" s="27" t="s">
        <v>159</v>
      </c>
    </row>
    <row r="6" spans="1:19" x14ac:dyDescent="0.2">
      <c r="A6" s="26" t="s">
        <v>212</v>
      </c>
      <c r="B6" s="26"/>
      <c r="C6" s="26"/>
      <c r="D6" s="26"/>
      <c r="E6" s="26"/>
      <c r="F6" s="26"/>
      <c r="G6" s="26"/>
      <c r="H6" s="26"/>
      <c r="I6" s="26"/>
      <c r="J6" s="26"/>
      <c r="K6" s="26"/>
      <c r="L6" s="26"/>
      <c r="M6" s="26"/>
      <c r="N6" s="26"/>
      <c r="O6" s="26"/>
      <c r="P6" s="26"/>
      <c r="Q6" s="26"/>
      <c r="R6" s="26"/>
      <c r="S6" s="26"/>
    </row>
    <row r="7" spans="1:19" x14ac:dyDescent="0.2">
      <c r="A7" s="12" t="s">
        <v>170</v>
      </c>
      <c r="B7" s="18">
        <v>627.52747723177197</v>
      </c>
      <c r="C7" s="10" t="s">
        <v>159</v>
      </c>
      <c r="D7" s="18">
        <v>359.77258447869099</v>
      </c>
      <c r="E7" s="10" t="s">
        <v>159</v>
      </c>
      <c r="F7" s="18">
        <v>4190.2630331182199</v>
      </c>
      <c r="G7" s="10" t="s">
        <v>159</v>
      </c>
      <c r="H7" s="18">
        <v>1031.08755075922</v>
      </c>
      <c r="I7" s="10" t="s">
        <v>159</v>
      </c>
      <c r="J7" s="18">
        <v>310.06463676945901</v>
      </c>
      <c r="K7" s="10" t="s">
        <v>159</v>
      </c>
      <c r="L7" s="18">
        <v>2564.7723596523401</v>
      </c>
      <c r="M7" s="10" t="s">
        <v>159</v>
      </c>
      <c r="N7" s="18">
        <v>1178.0041836676401</v>
      </c>
      <c r="O7" s="10" t="s">
        <v>159</v>
      </c>
      <c r="P7" s="18">
        <v>1593.1294933491999</v>
      </c>
      <c r="Q7" s="10" t="s">
        <v>159</v>
      </c>
      <c r="R7" s="18">
        <v>895.53727851974395</v>
      </c>
      <c r="S7" s="10" t="s">
        <v>159</v>
      </c>
    </row>
    <row r="8" spans="1:19" x14ac:dyDescent="0.2">
      <c r="A8" s="12" t="s">
        <v>171</v>
      </c>
      <c r="B8" s="18">
        <v>376.91272579040299</v>
      </c>
      <c r="C8" s="10" t="s">
        <v>159</v>
      </c>
      <c r="D8" s="18">
        <v>459.34271645793302</v>
      </c>
      <c r="E8" s="10" t="s">
        <v>159</v>
      </c>
      <c r="F8" s="18">
        <v>3190.1185709166298</v>
      </c>
      <c r="G8" s="10" t="s">
        <v>159</v>
      </c>
      <c r="H8" s="18">
        <v>1173.7519715365099</v>
      </c>
      <c r="I8" s="10" t="s">
        <v>159</v>
      </c>
      <c r="J8" s="18">
        <v>238.02119786677099</v>
      </c>
      <c r="K8" s="10" t="s">
        <v>159</v>
      </c>
      <c r="L8" s="18">
        <v>2713.51998991046</v>
      </c>
      <c r="M8" s="10" t="s">
        <v>159</v>
      </c>
      <c r="N8" s="18">
        <v>1908.2539120230899</v>
      </c>
      <c r="O8" s="10" t="s">
        <v>159</v>
      </c>
      <c r="P8" s="18">
        <v>1363.3120098917</v>
      </c>
      <c r="Q8" s="10" t="s">
        <v>159</v>
      </c>
      <c r="R8" s="18">
        <v>1101.37687071563</v>
      </c>
      <c r="S8" s="10" t="s">
        <v>159</v>
      </c>
    </row>
    <row r="9" spans="1:19" x14ac:dyDescent="0.2">
      <c r="A9" s="12" t="s">
        <v>172</v>
      </c>
      <c r="B9" s="18">
        <v>363.00937985136602</v>
      </c>
      <c r="C9" s="10" t="s">
        <v>159</v>
      </c>
      <c r="D9" s="18">
        <v>560.19208005396001</v>
      </c>
      <c r="E9" s="10" t="s">
        <v>159</v>
      </c>
      <c r="F9" s="18">
        <v>3452.6981860168298</v>
      </c>
      <c r="G9" s="10" t="s">
        <v>159</v>
      </c>
      <c r="H9" s="18">
        <v>1794.02343408056</v>
      </c>
      <c r="I9" s="10" t="s">
        <v>159</v>
      </c>
      <c r="J9" s="18">
        <v>251.34955439115899</v>
      </c>
      <c r="K9" s="10" t="s">
        <v>159</v>
      </c>
      <c r="L9" s="18">
        <v>2717.4186091091401</v>
      </c>
      <c r="M9" s="10" t="s">
        <v>159</v>
      </c>
      <c r="N9" s="18">
        <v>3772.1090987040202</v>
      </c>
      <c r="O9" s="10" t="s">
        <v>159</v>
      </c>
      <c r="P9" s="18">
        <v>1278.6171788566</v>
      </c>
      <c r="Q9" s="10" t="s">
        <v>159</v>
      </c>
      <c r="R9" s="18">
        <v>1709.10480818767</v>
      </c>
      <c r="S9" s="10" t="s">
        <v>159</v>
      </c>
    </row>
    <row r="10" spans="1:19" x14ac:dyDescent="0.2">
      <c r="A10" s="12" t="s">
        <v>173</v>
      </c>
      <c r="B10" s="18">
        <v>427.71655983112902</v>
      </c>
      <c r="C10" s="10" t="s">
        <v>159</v>
      </c>
      <c r="D10" s="18">
        <v>594.98671247314599</v>
      </c>
      <c r="E10" s="10" t="s">
        <v>159</v>
      </c>
      <c r="F10" s="18">
        <v>3960.3619835387599</v>
      </c>
      <c r="G10" s="10" t="s">
        <v>159</v>
      </c>
      <c r="H10" s="18">
        <v>2025.54137116026</v>
      </c>
      <c r="I10" s="10" t="s">
        <v>159</v>
      </c>
      <c r="J10" s="18">
        <v>262.35403234608299</v>
      </c>
      <c r="K10" s="10" t="s">
        <v>159</v>
      </c>
      <c r="L10" s="18">
        <v>2830.5914006135099</v>
      </c>
      <c r="M10" s="10" t="s">
        <v>159</v>
      </c>
      <c r="N10" s="18">
        <v>2601.1407516450099</v>
      </c>
      <c r="O10" s="10" t="s">
        <v>159</v>
      </c>
      <c r="P10" s="18">
        <v>1000.38228519799</v>
      </c>
      <c r="Q10" s="10" t="s">
        <v>159</v>
      </c>
      <c r="R10" s="18">
        <v>1452.9009062442101</v>
      </c>
      <c r="S10" s="10" t="s">
        <v>159</v>
      </c>
    </row>
    <row r="11" spans="1:19" x14ac:dyDescent="0.2">
      <c r="A11" s="12" t="s">
        <v>174</v>
      </c>
      <c r="B11" s="18">
        <v>381.78880156962299</v>
      </c>
      <c r="C11" s="10" t="s">
        <v>159</v>
      </c>
      <c r="D11" s="18">
        <v>595.49727264523904</v>
      </c>
      <c r="E11" s="10" t="s">
        <v>159</v>
      </c>
      <c r="F11" s="18">
        <v>4403.6958274210601</v>
      </c>
      <c r="G11" s="10" t="s">
        <v>159</v>
      </c>
      <c r="H11" s="18">
        <v>2260.2100747876202</v>
      </c>
      <c r="I11" s="10" t="s">
        <v>159</v>
      </c>
      <c r="J11" s="18">
        <v>268.04564293869203</v>
      </c>
      <c r="K11" s="10" t="s">
        <v>159</v>
      </c>
      <c r="L11" s="18">
        <v>2605.0319400316598</v>
      </c>
      <c r="M11" s="10" t="s">
        <v>159</v>
      </c>
      <c r="N11" s="18">
        <v>3007.48040183284</v>
      </c>
      <c r="O11" s="10" t="s">
        <v>159</v>
      </c>
      <c r="P11" s="18">
        <v>993.47848877352897</v>
      </c>
      <c r="Q11" s="10" t="s">
        <v>159</v>
      </c>
      <c r="R11" s="18">
        <v>1595.39432634072</v>
      </c>
      <c r="S11" s="10" t="s">
        <v>159</v>
      </c>
    </row>
    <row r="12" spans="1:19" x14ac:dyDescent="0.2">
      <c r="A12" s="12" t="s">
        <v>175</v>
      </c>
      <c r="B12" s="18">
        <v>388.46940331397099</v>
      </c>
      <c r="C12" s="10" t="s">
        <v>159</v>
      </c>
      <c r="D12" s="18">
        <v>638.62388100928001</v>
      </c>
      <c r="E12" s="10" t="s">
        <v>159</v>
      </c>
      <c r="F12" s="18">
        <v>4980.2360770477499</v>
      </c>
      <c r="G12" s="10" t="s">
        <v>159</v>
      </c>
      <c r="H12" s="18">
        <v>2218.81710477249</v>
      </c>
      <c r="I12" s="10" t="s">
        <v>159</v>
      </c>
      <c r="J12" s="18">
        <v>295.76307928948199</v>
      </c>
      <c r="K12" s="10" t="s">
        <v>159</v>
      </c>
      <c r="L12" s="18">
        <v>2756.4915086501501</v>
      </c>
      <c r="M12" s="10" t="s">
        <v>159</v>
      </c>
      <c r="N12" s="18">
        <v>2863.22530364251</v>
      </c>
      <c r="O12" s="10" t="s">
        <v>159</v>
      </c>
      <c r="P12" s="18">
        <v>951.48560990356805</v>
      </c>
      <c r="Q12" s="10" t="s">
        <v>159</v>
      </c>
      <c r="R12" s="18">
        <v>1574.96224273129</v>
      </c>
      <c r="S12" s="10" t="s">
        <v>159</v>
      </c>
    </row>
    <row r="13" spans="1:19" x14ac:dyDescent="0.2">
      <c r="A13" s="12" t="s">
        <v>176</v>
      </c>
      <c r="B13" s="18">
        <v>370.72675690611101</v>
      </c>
      <c r="C13" s="10" t="s">
        <v>159</v>
      </c>
      <c r="D13" s="18">
        <v>636.48546914704002</v>
      </c>
      <c r="E13" s="10" t="s">
        <v>159</v>
      </c>
      <c r="F13" s="18">
        <v>5126.3885933177298</v>
      </c>
      <c r="G13" s="10" t="s">
        <v>159</v>
      </c>
      <c r="H13" s="18">
        <v>2095.79000325487</v>
      </c>
      <c r="I13" s="10" t="s">
        <v>159</v>
      </c>
      <c r="J13" s="18">
        <v>326.17414024384402</v>
      </c>
      <c r="K13" s="10" t="s">
        <v>159</v>
      </c>
      <c r="L13" s="18">
        <v>2570.8552187791902</v>
      </c>
      <c r="M13" s="10" t="s">
        <v>159</v>
      </c>
      <c r="N13" s="18">
        <v>2301.3339309920998</v>
      </c>
      <c r="O13" s="10" t="s">
        <v>159</v>
      </c>
      <c r="P13" s="18">
        <v>970.97709998912899</v>
      </c>
      <c r="Q13" s="10" t="s">
        <v>159</v>
      </c>
      <c r="R13" s="18">
        <v>1414.0518238483501</v>
      </c>
      <c r="S13" s="10" t="s">
        <v>159</v>
      </c>
    </row>
    <row r="14" spans="1:19" x14ac:dyDescent="0.2">
      <c r="A14" s="12" t="s">
        <v>177</v>
      </c>
      <c r="B14" s="18">
        <v>369.92433706350101</v>
      </c>
      <c r="C14" s="10" t="s">
        <v>159</v>
      </c>
      <c r="D14" s="18">
        <v>0</v>
      </c>
      <c r="E14" s="10" t="s">
        <v>178</v>
      </c>
      <c r="F14" s="18">
        <v>5396.5311216228602</v>
      </c>
      <c r="G14" s="10" t="s">
        <v>159</v>
      </c>
      <c r="H14" s="18">
        <v>2052.9880926995902</v>
      </c>
      <c r="I14" s="10" t="s">
        <v>179</v>
      </c>
      <c r="J14" s="18">
        <v>340.14014889426801</v>
      </c>
      <c r="K14" s="10" t="s">
        <v>159</v>
      </c>
      <c r="L14" s="18">
        <v>2588.6292578115199</v>
      </c>
      <c r="M14" s="10" t="s">
        <v>159</v>
      </c>
      <c r="N14" s="18">
        <v>2222.65414914651</v>
      </c>
      <c r="O14" s="10" t="s">
        <v>159</v>
      </c>
      <c r="P14" s="18">
        <v>828.41239458938605</v>
      </c>
      <c r="Q14" s="10" t="s">
        <v>159</v>
      </c>
      <c r="R14" s="18">
        <v>1164.461339921</v>
      </c>
      <c r="S14" s="10" t="s">
        <v>180</v>
      </c>
    </row>
    <row r="15" spans="1:19" x14ac:dyDescent="0.2">
      <c r="A15" s="12" t="s">
        <v>181</v>
      </c>
      <c r="B15" s="18">
        <v>360.57795212271202</v>
      </c>
      <c r="C15" s="10" t="s">
        <v>159</v>
      </c>
      <c r="D15" s="18">
        <v>0</v>
      </c>
      <c r="E15" s="10" t="s">
        <v>178</v>
      </c>
      <c r="F15" s="18">
        <v>5699.5949991195603</v>
      </c>
      <c r="G15" s="10" t="s">
        <v>159</v>
      </c>
      <c r="H15" s="18">
        <v>2084.6212411267902</v>
      </c>
      <c r="I15" s="10" t="s">
        <v>159</v>
      </c>
      <c r="J15" s="18">
        <v>405.11911030532701</v>
      </c>
      <c r="K15" s="10" t="s">
        <v>159</v>
      </c>
      <c r="L15" s="18">
        <v>2678.98678590074</v>
      </c>
      <c r="M15" s="10" t="s">
        <v>159</v>
      </c>
      <c r="N15" s="18">
        <v>2043.7286093018399</v>
      </c>
      <c r="O15" s="10" t="s">
        <v>159</v>
      </c>
      <c r="P15" s="18">
        <v>918.52016076157599</v>
      </c>
      <c r="Q15" s="10" t="s">
        <v>159</v>
      </c>
      <c r="R15" s="18">
        <v>1149.05996058083</v>
      </c>
      <c r="S15" s="10" t="s">
        <v>180</v>
      </c>
    </row>
    <row r="16" spans="1:19" x14ac:dyDescent="0.2">
      <c r="A16" s="12" t="s">
        <v>182</v>
      </c>
      <c r="B16" s="18">
        <v>340.49539694659501</v>
      </c>
      <c r="C16" s="10" t="s">
        <v>159</v>
      </c>
      <c r="D16" s="18">
        <v>0</v>
      </c>
      <c r="E16" s="10" t="s">
        <v>178</v>
      </c>
      <c r="F16" s="18">
        <v>6457.6388888888896</v>
      </c>
      <c r="G16" s="10" t="s">
        <v>159</v>
      </c>
      <c r="H16" s="18">
        <v>1965.2366450100001</v>
      </c>
      <c r="I16" s="10" t="s">
        <v>159</v>
      </c>
      <c r="J16" s="18">
        <v>372.14442539359197</v>
      </c>
      <c r="K16" s="10" t="s">
        <v>159</v>
      </c>
      <c r="L16" s="18">
        <v>2773.17555314734</v>
      </c>
      <c r="M16" s="10" t="s">
        <v>159</v>
      </c>
      <c r="N16" s="18">
        <v>2070.6335587153599</v>
      </c>
      <c r="O16" s="10" t="s">
        <v>159</v>
      </c>
      <c r="P16" s="18">
        <v>979.02465352082004</v>
      </c>
      <c r="Q16" s="10" t="s">
        <v>159</v>
      </c>
      <c r="R16" s="18">
        <v>1150.1030282003001</v>
      </c>
      <c r="S16" s="10" t="s">
        <v>180</v>
      </c>
    </row>
    <row r="17" spans="1:19" x14ac:dyDescent="0.2">
      <c r="A17" s="12" t="s">
        <v>183</v>
      </c>
      <c r="B17" s="18">
        <v>346.146495945835</v>
      </c>
      <c r="C17" s="10" t="s">
        <v>159</v>
      </c>
      <c r="D17" s="18">
        <v>0</v>
      </c>
      <c r="E17" s="10" t="s">
        <v>178</v>
      </c>
      <c r="F17" s="18">
        <v>6626.6259844395599</v>
      </c>
      <c r="G17" s="10" t="s">
        <v>159</v>
      </c>
      <c r="H17" s="18">
        <v>1846.2417777191299</v>
      </c>
      <c r="I17" s="10" t="s">
        <v>159</v>
      </c>
      <c r="J17" s="18">
        <v>399.57102242295599</v>
      </c>
      <c r="K17" s="10" t="s">
        <v>159</v>
      </c>
      <c r="L17" s="18">
        <v>2620.7385081972502</v>
      </c>
      <c r="M17" s="10" t="s">
        <v>159</v>
      </c>
      <c r="N17" s="18">
        <v>2064.6275067812799</v>
      </c>
      <c r="O17" s="10" t="s">
        <v>159</v>
      </c>
      <c r="P17" s="18">
        <v>1069.48509301892</v>
      </c>
      <c r="Q17" s="10" t="s">
        <v>159</v>
      </c>
      <c r="R17" s="18">
        <v>1139.16298961654</v>
      </c>
      <c r="S17" s="10" t="s">
        <v>180</v>
      </c>
    </row>
    <row r="18" spans="1:19" x14ac:dyDescent="0.2">
      <c r="A18" s="12" t="s">
        <v>184</v>
      </c>
      <c r="B18" s="18">
        <v>315.66469158746298</v>
      </c>
      <c r="C18" s="10" t="s">
        <v>159</v>
      </c>
      <c r="D18" s="18">
        <v>0</v>
      </c>
      <c r="E18" s="10" t="s">
        <v>178</v>
      </c>
      <c r="F18" s="18">
        <v>6773.33980414708</v>
      </c>
      <c r="G18" s="10" t="s">
        <v>159</v>
      </c>
      <c r="H18" s="18">
        <v>1731.64774749359</v>
      </c>
      <c r="I18" s="10" t="s">
        <v>159</v>
      </c>
      <c r="J18" s="18">
        <v>435.20242974160499</v>
      </c>
      <c r="K18" s="10" t="s">
        <v>159</v>
      </c>
      <c r="L18" s="18">
        <v>0</v>
      </c>
      <c r="M18" s="10" t="s">
        <v>178</v>
      </c>
      <c r="N18" s="18">
        <v>2077.4942736422099</v>
      </c>
      <c r="O18" s="10" t="s">
        <v>159</v>
      </c>
      <c r="P18" s="18">
        <v>1367.08103485262</v>
      </c>
      <c r="Q18" s="10" t="s">
        <v>159</v>
      </c>
      <c r="R18" s="18">
        <v>1094.91193647318</v>
      </c>
      <c r="S18" s="10" t="s">
        <v>180</v>
      </c>
    </row>
    <row r="19" spans="1:19" x14ac:dyDescent="0.2">
      <c r="A19" s="12" t="s">
        <v>185</v>
      </c>
      <c r="B19" s="18">
        <v>319.26690656501899</v>
      </c>
      <c r="C19" s="10" t="s">
        <v>159</v>
      </c>
      <c r="D19" s="18">
        <v>0</v>
      </c>
      <c r="E19" s="10" t="s">
        <v>178</v>
      </c>
      <c r="F19" s="18">
        <v>7092.0650229487101</v>
      </c>
      <c r="G19" s="10" t="s">
        <v>186</v>
      </c>
      <c r="H19" s="18">
        <v>1781.1408390929601</v>
      </c>
      <c r="I19" s="10" t="s">
        <v>159</v>
      </c>
      <c r="J19" s="18">
        <v>394.57234569907803</v>
      </c>
      <c r="K19" s="10" t="s">
        <v>159</v>
      </c>
      <c r="L19" s="18">
        <v>0</v>
      </c>
      <c r="M19" s="10" t="s">
        <v>178</v>
      </c>
      <c r="N19" s="18">
        <v>2207.2768412390001</v>
      </c>
      <c r="O19" s="10" t="s">
        <v>159</v>
      </c>
      <c r="P19" s="18">
        <v>1420.0228757417301</v>
      </c>
      <c r="Q19" s="10" t="s">
        <v>159</v>
      </c>
      <c r="R19" s="18">
        <v>1146.02969551091</v>
      </c>
      <c r="S19" s="10" t="s">
        <v>180</v>
      </c>
    </row>
    <row r="20" spans="1:19" x14ac:dyDescent="0.2">
      <c r="A20" s="12" t="s">
        <v>187</v>
      </c>
      <c r="B20" s="18">
        <v>359.58430662153802</v>
      </c>
      <c r="C20" s="10" t="s">
        <v>159</v>
      </c>
      <c r="D20" s="18">
        <v>0</v>
      </c>
      <c r="E20" s="10" t="s">
        <v>178</v>
      </c>
      <c r="F20" s="18">
        <v>7312.0783879732198</v>
      </c>
      <c r="G20" s="10" t="s">
        <v>159</v>
      </c>
      <c r="H20" s="18">
        <v>1868.03059041656</v>
      </c>
      <c r="I20" s="10" t="s">
        <v>159</v>
      </c>
      <c r="J20" s="18">
        <v>426.27276034080199</v>
      </c>
      <c r="K20" s="10" t="s">
        <v>159</v>
      </c>
      <c r="L20" s="18">
        <v>0</v>
      </c>
      <c r="M20" s="10" t="s">
        <v>178</v>
      </c>
      <c r="N20" s="18">
        <v>2202.8293238496399</v>
      </c>
      <c r="O20" s="10" t="s">
        <v>159</v>
      </c>
      <c r="P20" s="18">
        <v>1512.78915482046</v>
      </c>
      <c r="Q20" s="10" t="s">
        <v>159</v>
      </c>
      <c r="R20" s="18">
        <v>1180.87269961775</v>
      </c>
      <c r="S20" s="10" t="s">
        <v>180</v>
      </c>
    </row>
    <row r="21" spans="1:19" x14ac:dyDescent="0.2">
      <c r="A21" s="12" t="s">
        <v>188</v>
      </c>
      <c r="B21" s="18">
        <v>359.717211798748</v>
      </c>
      <c r="C21" s="10" t="s">
        <v>159</v>
      </c>
      <c r="D21" s="18">
        <v>0</v>
      </c>
      <c r="E21" s="10" t="s">
        <v>178</v>
      </c>
      <c r="F21" s="18">
        <v>6865.6169191377203</v>
      </c>
      <c r="G21" s="10" t="s">
        <v>159</v>
      </c>
      <c r="H21" s="18">
        <v>1772.3899588976101</v>
      </c>
      <c r="I21" s="10" t="s">
        <v>159</v>
      </c>
      <c r="J21" s="18">
        <v>422.76060556870101</v>
      </c>
      <c r="K21" s="10" t="s">
        <v>159</v>
      </c>
      <c r="L21" s="18">
        <v>0</v>
      </c>
      <c r="M21" s="10" t="s">
        <v>178</v>
      </c>
      <c r="N21" s="18">
        <v>2292.4214649709802</v>
      </c>
      <c r="O21" s="10" t="s">
        <v>159</v>
      </c>
      <c r="P21" s="18">
        <v>1472.97069788413</v>
      </c>
      <c r="Q21" s="10" t="s">
        <v>159</v>
      </c>
      <c r="R21" s="18">
        <v>1179.2781778195999</v>
      </c>
      <c r="S21" s="10" t="s">
        <v>180</v>
      </c>
    </row>
    <row r="22" spans="1:19" x14ac:dyDescent="0.2">
      <c r="A22" s="12" t="s">
        <v>189</v>
      </c>
      <c r="B22" s="18">
        <v>332.00158054177501</v>
      </c>
      <c r="C22" s="10" t="s">
        <v>159</v>
      </c>
      <c r="D22" s="18">
        <v>0</v>
      </c>
      <c r="E22" s="10" t="s">
        <v>178</v>
      </c>
      <c r="F22" s="18">
        <v>6505.4002665984299</v>
      </c>
      <c r="G22" s="10" t="s">
        <v>159</v>
      </c>
      <c r="H22" s="18">
        <v>1777.28694804629</v>
      </c>
      <c r="I22" s="10" t="s">
        <v>159</v>
      </c>
      <c r="J22" s="18">
        <v>399.524889236484</v>
      </c>
      <c r="K22" s="10" t="s">
        <v>159</v>
      </c>
      <c r="L22" s="18">
        <v>0</v>
      </c>
      <c r="M22" s="10" t="s">
        <v>178</v>
      </c>
      <c r="N22" s="18">
        <v>2443.6345069200402</v>
      </c>
      <c r="O22" s="10" t="s">
        <v>159</v>
      </c>
      <c r="P22" s="18">
        <v>1442.7825439001799</v>
      </c>
      <c r="Q22" s="10" t="s">
        <v>159</v>
      </c>
      <c r="R22" s="18">
        <v>1211.5335021419501</v>
      </c>
      <c r="S22" s="10" t="s">
        <v>180</v>
      </c>
    </row>
    <row r="23" spans="1:19" x14ac:dyDescent="0.2">
      <c r="A23" s="12" t="s">
        <v>190</v>
      </c>
      <c r="B23" s="18">
        <v>317.46402967390702</v>
      </c>
      <c r="C23" s="10" t="s">
        <v>159</v>
      </c>
      <c r="D23" s="18">
        <v>0</v>
      </c>
      <c r="E23" s="10" t="s">
        <v>178</v>
      </c>
      <c r="F23" s="18">
        <v>6501.0825793110698</v>
      </c>
      <c r="G23" s="10" t="s">
        <v>159</v>
      </c>
      <c r="H23" s="18">
        <v>1804.4420097587599</v>
      </c>
      <c r="I23" s="10" t="s">
        <v>159</v>
      </c>
      <c r="J23" s="18">
        <v>412.57119224176103</v>
      </c>
      <c r="K23" s="10" t="s">
        <v>159</v>
      </c>
      <c r="L23" s="18">
        <v>0</v>
      </c>
      <c r="M23" s="10" t="s">
        <v>178</v>
      </c>
      <c r="N23" s="18">
        <v>2516.1361934331899</v>
      </c>
      <c r="O23" s="10" t="s">
        <v>159</v>
      </c>
      <c r="P23" s="18">
        <v>1623.02795475896</v>
      </c>
      <c r="Q23" s="10" t="s">
        <v>159</v>
      </c>
      <c r="R23" s="18">
        <v>1258.33483575169</v>
      </c>
      <c r="S23" s="10" t="s">
        <v>180</v>
      </c>
    </row>
    <row r="24" spans="1:19" x14ac:dyDescent="0.2">
      <c r="A24" s="12" t="s">
        <v>191</v>
      </c>
      <c r="B24" s="18">
        <v>286.589293965671</v>
      </c>
      <c r="C24" s="10" t="s">
        <v>159</v>
      </c>
      <c r="D24" s="18">
        <v>0</v>
      </c>
      <c r="E24" s="10" t="s">
        <v>178</v>
      </c>
      <c r="F24" s="18">
        <v>6238.3789066823301</v>
      </c>
      <c r="G24" s="10" t="s">
        <v>159</v>
      </c>
      <c r="H24" s="18">
        <v>1722.4969647518301</v>
      </c>
      <c r="I24" s="10" t="s">
        <v>159</v>
      </c>
      <c r="J24" s="18">
        <v>411.36364505824503</v>
      </c>
      <c r="K24" s="10" t="s">
        <v>159</v>
      </c>
      <c r="L24" s="18">
        <v>0</v>
      </c>
      <c r="M24" s="10" t="s">
        <v>178</v>
      </c>
      <c r="N24" s="18">
        <v>2557.6694576909399</v>
      </c>
      <c r="O24" s="10" t="s">
        <v>159</v>
      </c>
      <c r="P24" s="18">
        <v>1560.36230547069</v>
      </c>
      <c r="Q24" s="10" t="s">
        <v>159</v>
      </c>
      <c r="R24" s="18">
        <v>1247.50505758443</v>
      </c>
      <c r="S24" s="10" t="s">
        <v>180</v>
      </c>
    </row>
    <row r="25" spans="1:19" x14ac:dyDescent="0.2">
      <c r="A25" s="12" t="s">
        <v>192</v>
      </c>
      <c r="B25" s="18">
        <v>285.83011018514799</v>
      </c>
      <c r="C25" s="10" t="s">
        <v>159</v>
      </c>
      <c r="D25" s="18">
        <v>0</v>
      </c>
      <c r="E25" s="10" t="s">
        <v>178</v>
      </c>
      <c r="F25" s="18">
        <v>6060.3784928286204</v>
      </c>
      <c r="G25" s="10" t="s">
        <v>159</v>
      </c>
      <c r="H25" s="18">
        <v>1655.8710783607601</v>
      </c>
      <c r="I25" s="10" t="s">
        <v>159</v>
      </c>
      <c r="J25" s="18">
        <v>227.240990406512</v>
      </c>
      <c r="K25" s="10" t="s">
        <v>180</v>
      </c>
      <c r="L25" s="18">
        <v>0</v>
      </c>
      <c r="M25" s="10" t="s">
        <v>178</v>
      </c>
      <c r="N25" s="18">
        <v>2555.9896434004399</v>
      </c>
      <c r="O25" s="10" t="s">
        <v>159</v>
      </c>
      <c r="P25" s="18">
        <v>1786.3081645970799</v>
      </c>
      <c r="Q25" s="10" t="s">
        <v>159</v>
      </c>
      <c r="R25" s="18">
        <v>1246.1654792623401</v>
      </c>
      <c r="S25" s="10" t="s">
        <v>180</v>
      </c>
    </row>
    <row r="26" spans="1:19" x14ac:dyDescent="0.2">
      <c r="A26" s="12" t="s">
        <v>193</v>
      </c>
      <c r="B26" s="18">
        <v>289.11778375653802</v>
      </c>
      <c r="C26" s="10" t="s">
        <v>159</v>
      </c>
      <c r="D26" s="18">
        <v>0</v>
      </c>
      <c r="E26" s="10" t="s">
        <v>178</v>
      </c>
      <c r="F26" s="18">
        <v>5960.63045114129</v>
      </c>
      <c r="G26" s="10" t="s">
        <v>159</v>
      </c>
      <c r="H26" s="18">
        <v>1881.18493105278</v>
      </c>
      <c r="I26" s="10" t="s">
        <v>159</v>
      </c>
      <c r="J26" s="18">
        <v>0</v>
      </c>
      <c r="K26" s="10" t="s">
        <v>194</v>
      </c>
      <c r="L26" s="18">
        <v>0</v>
      </c>
      <c r="M26" s="10" t="s">
        <v>178</v>
      </c>
      <c r="N26" s="18">
        <v>2900.2527806625299</v>
      </c>
      <c r="O26" s="10" t="s">
        <v>159</v>
      </c>
      <c r="P26" s="18">
        <v>1885.4411060009099</v>
      </c>
      <c r="Q26" s="10" t="s">
        <v>159</v>
      </c>
      <c r="R26" s="18">
        <v>1373.55927809695</v>
      </c>
      <c r="S26" s="10" t="s">
        <v>180</v>
      </c>
    </row>
    <row r="27" spans="1:19" x14ac:dyDescent="0.2">
      <c r="A27" s="12" t="s">
        <v>195</v>
      </c>
      <c r="B27" s="18">
        <v>365.19761946494202</v>
      </c>
      <c r="C27" s="10" t="s">
        <v>159</v>
      </c>
      <c r="D27" s="18">
        <v>0</v>
      </c>
      <c r="E27" s="10" t="s">
        <v>178</v>
      </c>
      <c r="F27" s="18">
        <v>5687.6086617341498</v>
      </c>
      <c r="G27" s="10" t="s">
        <v>159</v>
      </c>
      <c r="H27" s="18">
        <v>1937.9732635318301</v>
      </c>
      <c r="I27" s="10" t="s">
        <v>159</v>
      </c>
      <c r="J27" s="18">
        <v>0</v>
      </c>
      <c r="K27" s="10" t="s">
        <v>178</v>
      </c>
      <c r="L27" s="18">
        <v>0</v>
      </c>
      <c r="M27" s="10" t="s">
        <v>178</v>
      </c>
      <c r="N27" s="18">
        <v>3060.3708036740099</v>
      </c>
      <c r="O27" s="10" t="s">
        <v>159</v>
      </c>
      <c r="P27" s="18">
        <v>2196.4058481615698</v>
      </c>
      <c r="Q27" s="10" t="s">
        <v>159</v>
      </c>
      <c r="R27" s="18">
        <v>1460.11486409852</v>
      </c>
      <c r="S27" s="10" t="s">
        <v>180</v>
      </c>
    </row>
    <row r="28" spans="1:19" x14ac:dyDescent="0.2">
      <c r="A28" s="12" t="s">
        <v>196</v>
      </c>
      <c r="B28" s="18">
        <v>486.16510333065798</v>
      </c>
      <c r="C28" s="10" t="s">
        <v>159</v>
      </c>
      <c r="D28" s="18">
        <v>0</v>
      </c>
      <c r="E28" s="10" t="s">
        <v>178</v>
      </c>
      <c r="F28" s="18">
        <v>5428.1046348295504</v>
      </c>
      <c r="G28" s="10" t="s">
        <v>159</v>
      </c>
      <c r="H28" s="18">
        <v>2013.1040540291399</v>
      </c>
      <c r="I28" s="10" t="s">
        <v>159</v>
      </c>
      <c r="J28" s="18">
        <v>0</v>
      </c>
      <c r="K28" s="10" t="s">
        <v>178</v>
      </c>
      <c r="L28" s="18">
        <v>0</v>
      </c>
      <c r="M28" s="10" t="s">
        <v>178</v>
      </c>
      <c r="N28" s="18">
        <v>2429.1752996034102</v>
      </c>
      <c r="O28" s="10" t="s">
        <v>159</v>
      </c>
      <c r="P28" s="18">
        <v>1769.08331767098</v>
      </c>
      <c r="Q28" s="10" t="s">
        <v>197</v>
      </c>
      <c r="R28" s="18">
        <v>1269.5951408267699</v>
      </c>
      <c r="S28" s="10" t="s">
        <v>180</v>
      </c>
    </row>
    <row r="29" spans="1:19" x14ac:dyDescent="0.2">
      <c r="A29" s="12" t="s">
        <v>198</v>
      </c>
      <c r="B29" s="18">
        <v>430.82818084183299</v>
      </c>
      <c r="C29" s="10" t="s">
        <v>159</v>
      </c>
      <c r="D29" s="18">
        <v>0</v>
      </c>
      <c r="E29" s="10" t="s">
        <v>178</v>
      </c>
      <c r="F29" s="18">
        <v>5937.5178747767304</v>
      </c>
      <c r="G29" s="10" t="s">
        <v>159</v>
      </c>
      <c r="H29" s="18">
        <v>2024.9046502057299</v>
      </c>
      <c r="I29" s="10" t="s">
        <v>159</v>
      </c>
      <c r="J29" s="18">
        <v>0</v>
      </c>
      <c r="K29" s="10" t="s">
        <v>178</v>
      </c>
      <c r="L29" s="18">
        <v>0</v>
      </c>
      <c r="M29" s="10" t="s">
        <v>178</v>
      </c>
      <c r="N29" s="18">
        <v>2615.54727054975</v>
      </c>
      <c r="O29" s="10" t="s">
        <v>159</v>
      </c>
      <c r="P29" s="18">
        <v>1627.79989569951</v>
      </c>
      <c r="Q29" s="10" t="s">
        <v>159</v>
      </c>
      <c r="R29" s="18">
        <v>1310.6550501228301</v>
      </c>
      <c r="S29" s="10" t="s">
        <v>180</v>
      </c>
    </row>
    <row r="30" spans="1:19" x14ac:dyDescent="0.2">
      <c r="A30" s="12" t="s">
        <v>199</v>
      </c>
      <c r="B30" s="18">
        <v>369.081425801693</v>
      </c>
      <c r="C30" s="10" t="s">
        <v>159</v>
      </c>
      <c r="D30" s="18">
        <v>0</v>
      </c>
      <c r="E30" s="10" t="s">
        <v>178</v>
      </c>
      <c r="F30" s="18">
        <v>5683.6217199831999</v>
      </c>
      <c r="G30" s="10" t="s">
        <v>159</v>
      </c>
      <c r="H30" s="18">
        <v>2096.75927899814</v>
      </c>
      <c r="I30" s="10" t="s">
        <v>159</v>
      </c>
      <c r="J30" s="18">
        <v>0</v>
      </c>
      <c r="K30" s="10" t="s">
        <v>178</v>
      </c>
      <c r="L30" s="18">
        <v>0</v>
      </c>
      <c r="M30" s="10" t="s">
        <v>178</v>
      </c>
      <c r="N30" s="18">
        <v>2475.8699402437701</v>
      </c>
      <c r="O30" s="10" t="s">
        <v>159</v>
      </c>
      <c r="P30" s="18">
        <v>1609.4174851238399</v>
      </c>
      <c r="Q30" s="10" t="s">
        <v>159</v>
      </c>
      <c r="R30" s="18">
        <v>1285.1263906514</v>
      </c>
      <c r="S30" s="10" t="s">
        <v>180</v>
      </c>
    </row>
    <row r="31" spans="1:19" x14ac:dyDescent="0.2">
      <c r="A31" s="12" t="s">
        <v>200</v>
      </c>
      <c r="B31" s="18">
        <v>249.989950672156</v>
      </c>
      <c r="C31" s="10" t="s">
        <v>159</v>
      </c>
      <c r="D31" s="18">
        <v>0</v>
      </c>
      <c r="E31" s="10" t="s">
        <v>178</v>
      </c>
      <c r="F31" s="18">
        <v>4959.0426745012801</v>
      </c>
      <c r="G31" s="10" t="s">
        <v>159</v>
      </c>
      <c r="H31" s="18">
        <v>1605.40400535807</v>
      </c>
      <c r="I31" s="10" t="s">
        <v>159</v>
      </c>
      <c r="J31" s="18">
        <v>0</v>
      </c>
      <c r="K31" s="10" t="s">
        <v>178</v>
      </c>
      <c r="L31" s="18">
        <v>0</v>
      </c>
      <c r="M31" s="10" t="s">
        <v>178</v>
      </c>
      <c r="N31" s="18">
        <v>1837.4456275596499</v>
      </c>
      <c r="O31" s="10" t="s">
        <v>159</v>
      </c>
      <c r="P31" s="18">
        <v>1197.7749359196901</v>
      </c>
      <c r="Q31" s="10" t="s">
        <v>159</v>
      </c>
      <c r="R31" s="18">
        <v>971.91210697924703</v>
      </c>
      <c r="S31" s="10" t="s">
        <v>180</v>
      </c>
    </row>
    <row r="32" spans="1:19" x14ac:dyDescent="0.2">
      <c r="A32" s="15" t="s">
        <v>201</v>
      </c>
      <c r="B32" s="19">
        <v>382.83077401437401</v>
      </c>
      <c r="C32" s="14" t="s">
        <v>159</v>
      </c>
      <c r="D32" s="19">
        <v>0</v>
      </c>
      <c r="E32" s="14" t="s">
        <v>178</v>
      </c>
      <c r="F32" s="19">
        <v>6322.9854530574303</v>
      </c>
      <c r="G32" s="14" t="s">
        <v>159</v>
      </c>
      <c r="H32" s="19">
        <v>1928.6531457281201</v>
      </c>
      <c r="I32" s="14" t="s">
        <v>159</v>
      </c>
      <c r="J32" s="19">
        <v>0</v>
      </c>
      <c r="K32" s="14" t="s">
        <v>178</v>
      </c>
      <c r="L32" s="19">
        <v>0</v>
      </c>
      <c r="M32" s="14" t="s">
        <v>178</v>
      </c>
      <c r="N32" s="19">
        <v>626.03439365530403</v>
      </c>
      <c r="O32" s="14" t="s">
        <v>159</v>
      </c>
      <c r="P32" s="19">
        <v>1243.11246545719</v>
      </c>
      <c r="Q32" s="14" t="s">
        <v>159</v>
      </c>
      <c r="R32" s="19">
        <v>744.549130367011</v>
      </c>
      <c r="S32" s="14" t="s">
        <v>180</v>
      </c>
    </row>
    <row r="34" spans="1:2" x14ac:dyDescent="0.2">
      <c r="A34" s="16" t="s">
        <v>202</v>
      </c>
      <c r="B34" s="16" t="s">
        <v>203</v>
      </c>
    </row>
    <row r="36" spans="1:2" x14ac:dyDescent="0.2">
      <c r="B36" s="16" t="s">
        <v>204</v>
      </c>
    </row>
    <row r="37" spans="1:2" x14ac:dyDescent="0.2">
      <c r="B37" s="16" t="s">
        <v>205</v>
      </c>
    </row>
    <row r="38" spans="1:2" x14ac:dyDescent="0.2">
      <c r="B38" s="16" t="s">
        <v>206</v>
      </c>
    </row>
    <row r="39" spans="1:2" x14ac:dyDescent="0.2">
      <c r="B39" s="16" t="s">
        <v>207</v>
      </c>
    </row>
    <row r="41" spans="1:2" x14ac:dyDescent="0.2">
      <c r="B41" s="16" t="s">
        <v>208</v>
      </c>
    </row>
    <row r="42" spans="1:2" x14ac:dyDescent="0.2">
      <c r="B42" s="16" t="s">
        <v>209</v>
      </c>
    </row>
    <row r="45" spans="1:2" x14ac:dyDescent="0.2">
      <c r="A45" s="17" t="str">
        <f>HYPERLINK("#'CASINO 2'!A2", "&lt;&lt;&lt; Previous table")</f>
        <v>&lt;&lt;&lt; Previous table</v>
      </c>
    </row>
    <row r="46" spans="1:2" x14ac:dyDescent="0.2">
      <c r="A46" s="17" t="str">
        <f>HYPERLINK("#'CASINO 4'!A2", "&gt;&gt;&gt; Next table")</f>
        <v>&gt;&gt;&gt; Next table</v>
      </c>
    </row>
  </sheetData>
  <mergeCells count="12">
    <mergeCell ref="A2:S2"/>
    <mergeCell ref="A3:S3"/>
    <mergeCell ref="A6:S6"/>
    <mergeCell ref="B5:C5"/>
    <mergeCell ref="D5:E5"/>
    <mergeCell ref="F5:G5"/>
    <mergeCell ref="H5:I5"/>
    <mergeCell ref="J5:K5"/>
    <mergeCell ref="L5:M5"/>
    <mergeCell ref="N5:O5"/>
    <mergeCell ref="P5:Q5"/>
    <mergeCell ref="R5:S5"/>
  </mergeCells>
  <pageMargins left="0.7" right="0.7" top="0.75" bottom="0.75" header="0.3" footer="0.3"/>
  <pageSetup paperSize="9" orientation="portrait" horizontalDpi="300" verticalDpi="300"/>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dimension ref="A1:S45"/>
  <sheetViews>
    <sheetView workbookViewId="0"/>
  </sheetViews>
  <sheetFormatPr defaultColWidth="11.42578125" defaultRowHeight="12.75" x14ac:dyDescent="0.2"/>
  <cols>
    <col min="1" max="2" width="12.7109375" customWidth="1"/>
    <col min="3" max="3" width="4.42578125" customWidth="1"/>
    <col min="4" max="4" width="12.7109375" customWidth="1"/>
    <col min="5" max="5" width="4.42578125" customWidth="1"/>
    <col min="6" max="6" width="12.7109375" customWidth="1"/>
    <col min="7" max="7" width="4.42578125" customWidth="1"/>
    <col min="8" max="8" width="12.7109375" customWidth="1"/>
    <col min="9" max="9" width="4.42578125" customWidth="1"/>
    <col min="10" max="10" width="12.7109375" customWidth="1"/>
    <col min="11" max="11" width="4.42578125" customWidth="1"/>
    <col min="12" max="12" width="12.7109375" customWidth="1"/>
    <col min="13" max="13" width="4.42578125" customWidth="1"/>
    <col min="14" max="14" width="12.7109375" customWidth="1"/>
    <col min="15" max="15" width="4.42578125" customWidth="1"/>
    <col min="16" max="16" width="12.7109375" customWidth="1"/>
    <col min="17" max="17" width="4.42578125" customWidth="1"/>
    <col min="18" max="18" width="12.7109375" customWidth="1"/>
    <col min="19" max="19" width="4.42578125" customWidth="1"/>
  </cols>
  <sheetData>
    <row r="1" spans="1:19" x14ac:dyDescent="0.2">
      <c r="A1" s="8" t="str">
        <f>HYPERLINK("#'INDEX'!B53", "Link to index")</f>
        <v>Link to index</v>
      </c>
    </row>
    <row r="2" spans="1:19" ht="15.75" customHeight="1" x14ac:dyDescent="0.2">
      <c r="A2" s="25" t="s">
        <v>311</v>
      </c>
      <c r="B2" s="24"/>
      <c r="C2" s="24"/>
      <c r="D2" s="24"/>
      <c r="E2" s="24"/>
      <c r="F2" s="24"/>
      <c r="G2" s="24"/>
      <c r="H2" s="24"/>
      <c r="I2" s="24"/>
      <c r="J2" s="24"/>
      <c r="K2" s="24"/>
      <c r="L2" s="24"/>
      <c r="M2" s="24"/>
      <c r="N2" s="24"/>
      <c r="O2" s="24"/>
      <c r="P2" s="24"/>
      <c r="Q2" s="24"/>
      <c r="R2" s="24"/>
      <c r="S2" s="24"/>
    </row>
    <row r="3" spans="1:19" ht="15.75" customHeight="1" x14ac:dyDescent="0.2">
      <c r="A3" s="25" t="s">
        <v>71</v>
      </c>
      <c r="B3" s="24"/>
      <c r="C3" s="24"/>
      <c r="D3" s="24"/>
      <c r="E3" s="24"/>
      <c r="F3" s="24"/>
      <c r="G3" s="24"/>
      <c r="H3" s="24"/>
      <c r="I3" s="24"/>
      <c r="J3" s="24"/>
      <c r="K3" s="24"/>
      <c r="L3" s="24"/>
      <c r="M3" s="24"/>
      <c r="N3" s="24"/>
      <c r="O3" s="24"/>
      <c r="P3" s="24"/>
      <c r="Q3" s="24"/>
      <c r="R3" s="24"/>
      <c r="S3" s="24"/>
    </row>
    <row r="4" spans="1:19" ht="15.75" customHeight="1" x14ac:dyDescent="0.2"/>
    <row r="5" spans="1:19" ht="55.5" customHeight="1" x14ac:dyDescent="0.2">
      <c r="A5" s="11" t="s">
        <v>159</v>
      </c>
      <c r="B5" s="27" t="s">
        <v>160</v>
      </c>
      <c r="C5" s="27" t="s">
        <v>159</v>
      </c>
      <c r="D5" s="27" t="s">
        <v>161</v>
      </c>
      <c r="E5" s="27" t="s">
        <v>159</v>
      </c>
      <c r="F5" s="27" t="s">
        <v>162</v>
      </c>
      <c r="G5" s="27" t="s">
        <v>159</v>
      </c>
      <c r="H5" s="27" t="s">
        <v>163</v>
      </c>
      <c r="I5" s="27" t="s">
        <v>159</v>
      </c>
      <c r="J5" s="27" t="s">
        <v>164</v>
      </c>
      <c r="K5" s="27" t="s">
        <v>159</v>
      </c>
      <c r="L5" s="27" t="s">
        <v>165</v>
      </c>
      <c r="M5" s="27" t="s">
        <v>159</v>
      </c>
      <c r="N5" s="27" t="s">
        <v>166</v>
      </c>
      <c r="O5" s="27" t="s">
        <v>159</v>
      </c>
      <c r="P5" s="27" t="s">
        <v>167</v>
      </c>
      <c r="Q5" s="27" t="s">
        <v>159</v>
      </c>
      <c r="R5" s="27" t="s">
        <v>168</v>
      </c>
      <c r="S5" s="27" t="s">
        <v>159</v>
      </c>
    </row>
    <row r="6" spans="1:19" x14ac:dyDescent="0.2">
      <c r="A6" s="26" t="s">
        <v>212</v>
      </c>
      <c r="B6" s="26"/>
      <c r="C6" s="26"/>
      <c r="D6" s="26"/>
      <c r="E6" s="26"/>
      <c r="F6" s="26"/>
      <c r="G6" s="26"/>
      <c r="H6" s="26"/>
      <c r="I6" s="26"/>
      <c r="J6" s="26"/>
      <c r="K6" s="26"/>
      <c r="L6" s="26"/>
      <c r="M6" s="26"/>
      <c r="N6" s="26"/>
      <c r="O6" s="26"/>
      <c r="P6" s="26"/>
      <c r="Q6" s="26"/>
      <c r="R6" s="26"/>
      <c r="S6" s="26"/>
    </row>
    <row r="7" spans="1:19" x14ac:dyDescent="0.2">
      <c r="A7" s="12" t="s">
        <v>170</v>
      </c>
      <c r="B7" s="18">
        <v>0</v>
      </c>
      <c r="C7" s="10" t="s">
        <v>159</v>
      </c>
      <c r="D7" s="18">
        <v>76.777649967658604</v>
      </c>
      <c r="E7" s="10" t="s">
        <v>159</v>
      </c>
      <c r="F7" s="18">
        <v>0</v>
      </c>
      <c r="G7" s="10" t="s">
        <v>159</v>
      </c>
      <c r="H7" s="18">
        <v>0</v>
      </c>
      <c r="I7" s="10" t="s">
        <v>159</v>
      </c>
      <c r="J7" s="18">
        <v>63.439692164683201</v>
      </c>
      <c r="K7" s="10" t="s">
        <v>159</v>
      </c>
      <c r="L7" s="18">
        <v>144.20025736694899</v>
      </c>
      <c r="M7" s="10" t="s">
        <v>159</v>
      </c>
      <c r="N7" s="18">
        <v>9.2493965523474095</v>
      </c>
      <c r="O7" s="10" t="s">
        <v>159</v>
      </c>
      <c r="P7" s="18">
        <v>0</v>
      </c>
      <c r="Q7" s="10" t="s">
        <v>238</v>
      </c>
      <c r="R7" s="18">
        <v>37.409347052370002</v>
      </c>
      <c r="S7" s="10" t="s">
        <v>159</v>
      </c>
    </row>
    <row r="8" spans="1:19" x14ac:dyDescent="0.2">
      <c r="A8" s="12" t="s">
        <v>171</v>
      </c>
      <c r="B8" s="18">
        <v>0</v>
      </c>
      <c r="C8" s="10" t="s">
        <v>159</v>
      </c>
      <c r="D8" s="18">
        <v>77.620646360270598</v>
      </c>
      <c r="E8" s="10" t="s">
        <v>159</v>
      </c>
      <c r="F8" s="18">
        <v>0</v>
      </c>
      <c r="G8" s="10" t="s">
        <v>159</v>
      </c>
      <c r="H8" s="18">
        <v>0</v>
      </c>
      <c r="I8" s="10" t="s">
        <v>159</v>
      </c>
      <c r="J8" s="18">
        <v>64.488868297028205</v>
      </c>
      <c r="K8" s="10" t="s">
        <v>159</v>
      </c>
      <c r="L8" s="18">
        <v>162.61078434744701</v>
      </c>
      <c r="M8" s="10" t="s">
        <v>159</v>
      </c>
      <c r="N8" s="18">
        <v>8.6750018216510902</v>
      </c>
      <c r="O8" s="10" t="s">
        <v>159</v>
      </c>
      <c r="P8" s="18">
        <v>0</v>
      </c>
      <c r="Q8" s="10" t="s">
        <v>238</v>
      </c>
      <c r="R8" s="18">
        <v>38.004109248855499</v>
      </c>
      <c r="S8" s="10" t="s">
        <v>159</v>
      </c>
    </row>
    <row r="9" spans="1:19" x14ac:dyDescent="0.2">
      <c r="A9" s="12" t="s">
        <v>172</v>
      </c>
      <c r="B9" s="18">
        <v>0</v>
      </c>
      <c r="C9" s="10" t="s">
        <v>159</v>
      </c>
      <c r="D9" s="18">
        <v>81.720927073320397</v>
      </c>
      <c r="E9" s="10" t="s">
        <v>159</v>
      </c>
      <c r="F9" s="18">
        <v>0</v>
      </c>
      <c r="G9" s="10" t="s">
        <v>159</v>
      </c>
      <c r="H9" s="18">
        <v>61.1342130244579</v>
      </c>
      <c r="I9" s="10" t="s">
        <v>159</v>
      </c>
      <c r="J9" s="18">
        <v>63.922372474341799</v>
      </c>
      <c r="K9" s="10" t="s">
        <v>159</v>
      </c>
      <c r="L9" s="18">
        <v>183.19566716354299</v>
      </c>
      <c r="M9" s="10" t="s">
        <v>159</v>
      </c>
      <c r="N9" s="18">
        <v>8.2405244448414603</v>
      </c>
      <c r="O9" s="10" t="s">
        <v>159</v>
      </c>
      <c r="P9" s="18">
        <v>0</v>
      </c>
      <c r="Q9" s="10" t="s">
        <v>238</v>
      </c>
      <c r="R9" s="18">
        <v>50.705200849487099</v>
      </c>
      <c r="S9" s="10" t="s">
        <v>159</v>
      </c>
    </row>
    <row r="10" spans="1:19" x14ac:dyDescent="0.2">
      <c r="A10" s="12" t="s">
        <v>173</v>
      </c>
      <c r="B10" s="18">
        <v>0</v>
      </c>
      <c r="C10" s="10" t="s">
        <v>159</v>
      </c>
      <c r="D10" s="18">
        <v>75.295376832358201</v>
      </c>
      <c r="E10" s="10" t="s">
        <v>159</v>
      </c>
      <c r="F10" s="18">
        <v>0</v>
      </c>
      <c r="G10" s="10" t="s">
        <v>159</v>
      </c>
      <c r="H10" s="18">
        <v>79.191218160738302</v>
      </c>
      <c r="I10" s="10" t="s">
        <v>159</v>
      </c>
      <c r="J10" s="18">
        <v>61.2508489510125</v>
      </c>
      <c r="K10" s="10" t="s">
        <v>159</v>
      </c>
      <c r="L10" s="18">
        <v>190.96418921620699</v>
      </c>
      <c r="M10" s="10" t="s">
        <v>159</v>
      </c>
      <c r="N10" s="18">
        <v>8.1980535376495105</v>
      </c>
      <c r="O10" s="10" t="s">
        <v>159</v>
      </c>
      <c r="P10" s="18">
        <v>0</v>
      </c>
      <c r="Q10" s="10" t="s">
        <v>238</v>
      </c>
      <c r="R10" s="18">
        <v>51.708683927359402</v>
      </c>
      <c r="S10" s="10" t="s">
        <v>159</v>
      </c>
    </row>
    <row r="11" spans="1:19" x14ac:dyDescent="0.2">
      <c r="A11" s="12" t="s">
        <v>174</v>
      </c>
      <c r="B11" s="18">
        <v>0</v>
      </c>
      <c r="C11" s="10" t="s">
        <v>159</v>
      </c>
      <c r="D11" s="18">
        <v>75.835318361144402</v>
      </c>
      <c r="E11" s="10" t="s">
        <v>159</v>
      </c>
      <c r="F11" s="18">
        <v>0</v>
      </c>
      <c r="G11" s="10" t="s">
        <v>159</v>
      </c>
      <c r="H11" s="18">
        <v>76.972279302147498</v>
      </c>
      <c r="I11" s="10" t="s">
        <v>159</v>
      </c>
      <c r="J11" s="18">
        <v>60.217227813654802</v>
      </c>
      <c r="K11" s="10" t="s">
        <v>159</v>
      </c>
      <c r="L11" s="18">
        <v>177.980481249929</v>
      </c>
      <c r="M11" s="10" t="s">
        <v>159</v>
      </c>
      <c r="N11" s="18">
        <v>7.6928691315790898</v>
      </c>
      <c r="O11" s="10" t="s">
        <v>159</v>
      </c>
      <c r="P11" s="18">
        <v>0</v>
      </c>
      <c r="Q11" s="10" t="s">
        <v>238</v>
      </c>
      <c r="R11" s="18">
        <v>50.924582183141702</v>
      </c>
      <c r="S11" s="10" t="s">
        <v>159</v>
      </c>
    </row>
    <row r="12" spans="1:19" x14ac:dyDescent="0.2">
      <c r="A12" s="12" t="s">
        <v>175</v>
      </c>
      <c r="B12" s="18">
        <v>0</v>
      </c>
      <c r="C12" s="10" t="s">
        <v>159</v>
      </c>
      <c r="D12" s="18">
        <v>69.667571411560502</v>
      </c>
      <c r="E12" s="10" t="s">
        <v>159</v>
      </c>
      <c r="F12" s="18">
        <v>0</v>
      </c>
      <c r="G12" s="10" t="s">
        <v>159</v>
      </c>
      <c r="H12" s="18">
        <v>83.417563741099698</v>
      </c>
      <c r="I12" s="10" t="s">
        <v>159</v>
      </c>
      <c r="J12" s="18">
        <v>53.760765508541603</v>
      </c>
      <c r="K12" s="10" t="s">
        <v>159</v>
      </c>
      <c r="L12" s="18">
        <v>182.933365092598</v>
      </c>
      <c r="M12" s="10" t="s">
        <v>159</v>
      </c>
      <c r="N12" s="18">
        <v>7.9302551862618698</v>
      </c>
      <c r="O12" s="10" t="s">
        <v>159</v>
      </c>
      <c r="P12" s="18">
        <v>0</v>
      </c>
      <c r="Q12" s="10" t="s">
        <v>238</v>
      </c>
      <c r="R12" s="18">
        <v>49.643357644628701</v>
      </c>
      <c r="S12" s="10" t="s">
        <v>159</v>
      </c>
    </row>
    <row r="13" spans="1:19" x14ac:dyDescent="0.2">
      <c r="A13" s="12" t="s">
        <v>176</v>
      </c>
      <c r="B13" s="18">
        <v>9.0636613329662907</v>
      </c>
      <c r="C13" s="10" t="s">
        <v>159</v>
      </c>
      <c r="D13" s="18">
        <v>0</v>
      </c>
      <c r="E13" s="10" t="s">
        <v>178</v>
      </c>
      <c r="F13" s="18">
        <v>0</v>
      </c>
      <c r="G13" s="10" t="s">
        <v>159</v>
      </c>
      <c r="H13" s="18">
        <v>88.149988333018797</v>
      </c>
      <c r="I13" s="10" t="s">
        <v>159</v>
      </c>
      <c r="J13" s="18">
        <v>56.077126589974803</v>
      </c>
      <c r="K13" s="10" t="s">
        <v>159</v>
      </c>
      <c r="L13" s="18">
        <v>182.42936210687299</v>
      </c>
      <c r="M13" s="10" t="s">
        <v>159</v>
      </c>
      <c r="N13" s="18">
        <v>7.8358992996220698</v>
      </c>
      <c r="O13" s="10" t="s">
        <v>159</v>
      </c>
      <c r="P13" s="18">
        <v>0</v>
      </c>
      <c r="Q13" s="10" t="s">
        <v>238</v>
      </c>
      <c r="R13" s="18">
        <v>27.1941121637566</v>
      </c>
      <c r="S13" s="10" t="s">
        <v>180</v>
      </c>
    </row>
    <row r="14" spans="1:19" x14ac:dyDescent="0.2">
      <c r="A14" s="12" t="s">
        <v>177</v>
      </c>
      <c r="B14" s="18">
        <v>9.3419531444560793</v>
      </c>
      <c r="C14" s="10" t="s">
        <v>159</v>
      </c>
      <c r="D14" s="18">
        <v>67.1563416622853</v>
      </c>
      <c r="E14" s="10" t="s">
        <v>159</v>
      </c>
      <c r="F14" s="18">
        <v>0</v>
      </c>
      <c r="G14" s="10" t="s">
        <v>159</v>
      </c>
      <c r="H14" s="18">
        <v>92.148329329990304</v>
      </c>
      <c r="I14" s="10" t="s">
        <v>159</v>
      </c>
      <c r="J14" s="18">
        <v>57.577994583012902</v>
      </c>
      <c r="K14" s="10" t="s">
        <v>159</v>
      </c>
      <c r="L14" s="18">
        <v>183.832959393799</v>
      </c>
      <c r="M14" s="10" t="s">
        <v>159</v>
      </c>
      <c r="N14" s="18">
        <v>6.9044851139041103</v>
      </c>
      <c r="O14" s="10" t="s">
        <v>159</v>
      </c>
      <c r="P14" s="18">
        <v>0</v>
      </c>
      <c r="Q14" s="10" t="s">
        <v>238</v>
      </c>
      <c r="R14" s="18">
        <v>50.673505891326499</v>
      </c>
      <c r="S14" s="10" t="s">
        <v>159</v>
      </c>
    </row>
    <row r="15" spans="1:19" x14ac:dyDescent="0.2">
      <c r="A15" s="12" t="s">
        <v>181</v>
      </c>
      <c r="B15" s="18">
        <v>8.4976485438174993</v>
      </c>
      <c r="C15" s="10" t="s">
        <v>159</v>
      </c>
      <c r="D15" s="18">
        <v>67.332917558515504</v>
      </c>
      <c r="E15" s="10" t="s">
        <v>159</v>
      </c>
      <c r="F15" s="18">
        <v>0</v>
      </c>
      <c r="G15" s="10" t="s">
        <v>159</v>
      </c>
      <c r="H15" s="18">
        <v>97.706542738822904</v>
      </c>
      <c r="I15" s="10" t="s">
        <v>159</v>
      </c>
      <c r="J15" s="18">
        <v>59.860084224859698</v>
      </c>
      <c r="K15" s="10" t="s">
        <v>159</v>
      </c>
      <c r="L15" s="18">
        <v>190.37504459569101</v>
      </c>
      <c r="M15" s="10" t="s">
        <v>159</v>
      </c>
      <c r="N15" s="18">
        <v>7.4650658911909504</v>
      </c>
      <c r="O15" s="10" t="s">
        <v>159</v>
      </c>
      <c r="P15" s="18">
        <v>0</v>
      </c>
      <c r="Q15" s="10" t="s">
        <v>238</v>
      </c>
      <c r="R15" s="18">
        <v>52.299774252800297</v>
      </c>
      <c r="S15" s="10" t="s">
        <v>159</v>
      </c>
    </row>
    <row r="16" spans="1:19" x14ac:dyDescent="0.2">
      <c r="A16" s="12" t="s">
        <v>182</v>
      </c>
      <c r="B16" s="18">
        <v>10.4325327277691</v>
      </c>
      <c r="C16" s="10" t="s">
        <v>159</v>
      </c>
      <c r="D16" s="18">
        <v>68.470577264375805</v>
      </c>
      <c r="E16" s="10" t="s">
        <v>159</v>
      </c>
      <c r="F16" s="18">
        <v>0</v>
      </c>
      <c r="G16" s="10" t="s">
        <v>159</v>
      </c>
      <c r="H16" s="18">
        <v>107.99797768936899</v>
      </c>
      <c r="I16" s="10" t="s">
        <v>159</v>
      </c>
      <c r="J16" s="18">
        <v>62.182149449933</v>
      </c>
      <c r="K16" s="10" t="s">
        <v>159</v>
      </c>
      <c r="L16" s="18">
        <v>214.51171098561801</v>
      </c>
      <c r="M16" s="10" t="s">
        <v>159</v>
      </c>
      <c r="N16" s="18">
        <v>7.17296847019648</v>
      </c>
      <c r="O16" s="10" t="s">
        <v>159</v>
      </c>
      <c r="P16" s="18">
        <v>0</v>
      </c>
      <c r="Q16" s="10" t="s">
        <v>238</v>
      </c>
      <c r="R16" s="18">
        <v>55.395833470563403</v>
      </c>
      <c r="S16" s="10" t="s">
        <v>159</v>
      </c>
    </row>
    <row r="17" spans="1:19" x14ac:dyDescent="0.2">
      <c r="A17" s="12" t="s">
        <v>183</v>
      </c>
      <c r="B17" s="18">
        <v>10.116886307882501</v>
      </c>
      <c r="C17" s="10" t="s">
        <v>159</v>
      </c>
      <c r="D17" s="18">
        <v>65.968355019140205</v>
      </c>
      <c r="E17" s="10" t="s">
        <v>159</v>
      </c>
      <c r="F17" s="18">
        <v>0</v>
      </c>
      <c r="G17" s="10" t="s">
        <v>159</v>
      </c>
      <c r="H17" s="18">
        <v>112.277685049152</v>
      </c>
      <c r="I17" s="10" t="s">
        <v>159</v>
      </c>
      <c r="J17" s="18">
        <v>63.838965852267798</v>
      </c>
      <c r="K17" s="10" t="s">
        <v>159</v>
      </c>
      <c r="L17" s="18">
        <v>221.64401044758401</v>
      </c>
      <c r="M17" s="10" t="s">
        <v>159</v>
      </c>
      <c r="N17" s="18">
        <v>6.9729937270758899</v>
      </c>
      <c r="O17" s="10" t="s">
        <v>159</v>
      </c>
      <c r="P17" s="18">
        <v>0</v>
      </c>
      <c r="Q17" s="10" t="s">
        <v>238</v>
      </c>
      <c r="R17" s="18">
        <v>55.634102228309501</v>
      </c>
      <c r="S17" s="10" t="s">
        <v>159</v>
      </c>
    </row>
    <row r="18" spans="1:19" x14ac:dyDescent="0.2">
      <c r="A18" s="12" t="s">
        <v>184</v>
      </c>
      <c r="B18" s="18">
        <v>13.372414280989</v>
      </c>
      <c r="C18" s="10" t="s">
        <v>159</v>
      </c>
      <c r="D18" s="18">
        <v>66.993137184555394</v>
      </c>
      <c r="E18" s="10" t="s">
        <v>159</v>
      </c>
      <c r="F18" s="18">
        <v>0</v>
      </c>
      <c r="G18" s="10" t="s">
        <v>159</v>
      </c>
      <c r="H18" s="18">
        <v>108.69917297514699</v>
      </c>
      <c r="I18" s="10" t="s">
        <v>159</v>
      </c>
      <c r="J18" s="18">
        <v>64.666011411649094</v>
      </c>
      <c r="K18" s="10" t="s">
        <v>159</v>
      </c>
      <c r="L18" s="18">
        <v>0</v>
      </c>
      <c r="M18" s="10" t="s">
        <v>178</v>
      </c>
      <c r="N18" s="18">
        <v>7.5087735970471101</v>
      </c>
      <c r="O18" s="10" t="s">
        <v>159</v>
      </c>
      <c r="P18" s="18">
        <v>0</v>
      </c>
      <c r="Q18" s="10" t="s">
        <v>238</v>
      </c>
      <c r="R18" s="18">
        <v>50.239349898167902</v>
      </c>
      <c r="S18" s="10" t="s">
        <v>180</v>
      </c>
    </row>
    <row r="19" spans="1:19" x14ac:dyDescent="0.2">
      <c r="A19" s="12" t="s">
        <v>185</v>
      </c>
      <c r="B19" s="18">
        <v>12.530104249120001</v>
      </c>
      <c r="C19" s="10" t="s">
        <v>159</v>
      </c>
      <c r="D19" s="18">
        <v>66.552205708607701</v>
      </c>
      <c r="E19" s="10" t="s">
        <v>159</v>
      </c>
      <c r="F19" s="18">
        <v>234.08264111442099</v>
      </c>
      <c r="G19" s="10" t="s">
        <v>179</v>
      </c>
      <c r="H19" s="18">
        <v>108.82664240768401</v>
      </c>
      <c r="I19" s="10" t="s">
        <v>159</v>
      </c>
      <c r="J19" s="18">
        <v>64.610133680061793</v>
      </c>
      <c r="K19" s="10" t="s">
        <v>159</v>
      </c>
      <c r="L19" s="18">
        <v>0</v>
      </c>
      <c r="M19" s="10" t="s">
        <v>178</v>
      </c>
      <c r="N19" s="18">
        <v>6.7522314073018102</v>
      </c>
      <c r="O19" s="10" t="s">
        <v>159</v>
      </c>
      <c r="P19" s="18">
        <v>0</v>
      </c>
      <c r="Q19" s="10" t="s">
        <v>238</v>
      </c>
      <c r="R19" s="18">
        <v>52.1544274358818</v>
      </c>
      <c r="S19" s="10" t="s">
        <v>180</v>
      </c>
    </row>
    <row r="20" spans="1:19" x14ac:dyDescent="0.2">
      <c r="A20" s="12" t="s">
        <v>187</v>
      </c>
      <c r="B20" s="18">
        <v>12.7062240329152</v>
      </c>
      <c r="C20" s="10" t="s">
        <v>159</v>
      </c>
      <c r="D20" s="18">
        <v>82.440587198833498</v>
      </c>
      <c r="E20" s="10" t="s">
        <v>159</v>
      </c>
      <c r="F20" s="18">
        <v>237.679030844126</v>
      </c>
      <c r="G20" s="10" t="s">
        <v>159</v>
      </c>
      <c r="H20" s="18">
        <v>114.470397538122</v>
      </c>
      <c r="I20" s="10" t="s">
        <v>159</v>
      </c>
      <c r="J20" s="18">
        <v>72.712108028593505</v>
      </c>
      <c r="K20" s="10" t="s">
        <v>159</v>
      </c>
      <c r="L20" s="18">
        <v>0</v>
      </c>
      <c r="M20" s="10" t="s">
        <v>178</v>
      </c>
      <c r="N20" s="18">
        <v>6.6120358576911604</v>
      </c>
      <c r="O20" s="10" t="s">
        <v>159</v>
      </c>
      <c r="P20" s="18">
        <v>0</v>
      </c>
      <c r="Q20" s="10" t="s">
        <v>238</v>
      </c>
      <c r="R20" s="18">
        <v>59.051953659187497</v>
      </c>
      <c r="S20" s="10" t="s">
        <v>180</v>
      </c>
    </row>
    <row r="21" spans="1:19" x14ac:dyDescent="0.2">
      <c r="A21" s="12" t="s">
        <v>188</v>
      </c>
      <c r="B21" s="18">
        <v>11.839648111307</v>
      </c>
      <c r="C21" s="10" t="s">
        <v>159</v>
      </c>
      <c r="D21" s="18">
        <v>84.455391041735297</v>
      </c>
      <c r="E21" s="10" t="s">
        <v>159</v>
      </c>
      <c r="F21" s="18">
        <v>233.18603856746</v>
      </c>
      <c r="G21" s="10" t="s">
        <v>159</v>
      </c>
      <c r="H21" s="18">
        <v>110.75322767196501</v>
      </c>
      <c r="I21" s="10" t="s">
        <v>159</v>
      </c>
      <c r="J21" s="18">
        <v>73.119762581554298</v>
      </c>
      <c r="K21" s="10" t="s">
        <v>159</v>
      </c>
      <c r="L21" s="18">
        <v>0</v>
      </c>
      <c r="M21" s="10" t="s">
        <v>178</v>
      </c>
      <c r="N21" s="18">
        <v>5.7078559711884402</v>
      </c>
      <c r="O21" s="10" t="s">
        <v>159</v>
      </c>
      <c r="P21" s="18">
        <v>0</v>
      </c>
      <c r="Q21" s="10" t="s">
        <v>238</v>
      </c>
      <c r="R21" s="18">
        <v>58.666890502695502</v>
      </c>
      <c r="S21" s="10" t="s">
        <v>180</v>
      </c>
    </row>
    <row r="22" spans="1:19" x14ac:dyDescent="0.2">
      <c r="A22" s="12" t="s">
        <v>189</v>
      </c>
      <c r="B22" s="18">
        <v>12.9955657022435</v>
      </c>
      <c r="C22" s="10" t="s">
        <v>159</v>
      </c>
      <c r="D22" s="18">
        <v>91.898918442014505</v>
      </c>
      <c r="E22" s="10" t="s">
        <v>159</v>
      </c>
      <c r="F22" s="18">
        <v>221.91461114119599</v>
      </c>
      <c r="G22" s="10" t="s">
        <v>159</v>
      </c>
      <c r="H22" s="18">
        <v>119.155718844878</v>
      </c>
      <c r="I22" s="10" t="s">
        <v>159</v>
      </c>
      <c r="J22" s="18">
        <v>74.863524745547494</v>
      </c>
      <c r="K22" s="10" t="s">
        <v>159</v>
      </c>
      <c r="L22" s="18">
        <v>0</v>
      </c>
      <c r="M22" s="10" t="s">
        <v>178</v>
      </c>
      <c r="N22" s="18">
        <v>5.5376182215388301</v>
      </c>
      <c r="O22" s="10" t="s">
        <v>159</v>
      </c>
      <c r="P22" s="18">
        <v>0</v>
      </c>
      <c r="Q22" s="10" t="s">
        <v>238</v>
      </c>
      <c r="R22" s="18">
        <v>62.653290467587098</v>
      </c>
      <c r="S22" s="10" t="s">
        <v>180</v>
      </c>
    </row>
    <row r="23" spans="1:19" x14ac:dyDescent="0.2">
      <c r="A23" s="12" t="s">
        <v>190</v>
      </c>
      <c r="B23" s="18">
        <v>13.0691754897931</v>
      </c>
      <c r="C23" s="10" t="s">
        <v>159</v>
      </c>
      <c r="D23" s="18">
        <v>96.734520878545695</v>
      </c>
      <c r="E23" s="10" t="s">
        <v>159</v>
      </c>
      <c r="F23" s="18">
        <v>268.429293253813</v>
      </c>
      <c r="G23" s="10" t="s">
        <v>159</v>
      </c>
      <c r="H23" s="18">
        <v>123.63957093992801</v>
      </c>
      <c r="I23" s="10" t="s">
        <v>159</v>
      </c>
      <c r="J23" s="18">
        <v>76.845683629118099</v>
      </c>
      <c r="K23" s="10" t="s">
        <v>159</v>
      </c>
      <c r="L23" s="18">
        <v>0</v>
      </c>
      <c r="M23" s="10" t="s">
        <v>178</v>
      </c>
      <c r="N23" s="18">
        <v>6.6768636720617396</v>
      </c>
      <c r="O23" s="10" t="s">
        <v>186</v>
      </c>
      <c r="P23" s="18">
        <v>0</v>
      </c>
      <c r="Q23" s="10" t="s">
        <v>238</v>
      </c>
      <c r="R23" s="18">
        <v>65.878929449285295</v>
      </c>
      <c r="S23" s="10" t="s">
        <v>180</v>
      </c>
    </row>
    <row r="24" spans="1:19" x14ac:dyDescent="0.2">
      <c r="A24" s="12" t="s">
        <v>191</v>
      </c>
      <c r="B24" s="18">
        <v>13.659958109461799</v>
      </c>
      <c r="C24" s="10" t="s">
        <v>159</v>
      </c>
      <c r="D24" s="18">
        <v>95.793468588005396</v>
      </c>
      <c r="E24" s="10" t="s">
        <v>159</v>
      </c>
      <c r="F24" s="18">
        <v>289.35691603027402</v>
      </c>
      <c r="G24" s="10" t="s">
        <v>159</v>
      </c>
      <c r="H24" s="18">
        <v>125.597565595026</v>
      </c>
      <c r="I24" s="10" t="s">
        <v>159</v>
      </c>
      <c r="J24" s="18">
        <v>80.278505709749595</v>
      </c>
      <c r="K24" s="10" t="s">
        <v>159</v>
      </c>
      <c r="L24" s="18">
        <v>0</v>
      </c>
      <c r="M24" s="10" t="s">
        <v>178</v>
      </c>
      <c r="N24" s="18">
        <v>13.085690259385901</v>
      </c>
      <c r="O24" s="10" t="s">
        <v>159</v>
      </c>
      <c r="P24" s="18">
        <v>0</v>
      </c>
      <c r="Q24" s="10" t="s">
        <v>238</v>
      </c>
      <c r="R24" s="18">
        <v>67.943683748080602</v>
      </c>
      <c r="S24" s="10" t="s">
        <v>180</v>
      </c>
    </row>
    <row r="25" spans="1:19" x14ac:dyDescent="0.2">
      <c r="A25" s="12" t="s">
        <v>192</v>
      </c>
      <c r="B25" s="18">
        <v>13.816340364448299</v>
      </c>
      <c r="C25" s="10" t="s">
        <v>159</v>
      </c>
      <c r="D25" s="18">
        <v>93.213079757247399</v>
      </c>
      <c r="E25" s="10" t="s">
        <v>159</v>
      </c>
      <c r="F25" s="18">
        <v>287.19117454752899</v>
      </c>
      <c r="G25" s="10" t="s">
        <v>159</v>
      </c>
      <c r="H25" s="18">
        <v>124.061484758174</v>
      </c>
      <c r="I25" s="10" t="s">
        <v>159</v>
      </c>
      <c r="J25" s="18">
        <v>78.296622636055503</v>
      </c>
      <c r="K25" s="10" t="s">
        <v>159</v>
      </c>
      <c r="L25" s="18">
        <v>0</v>
      </c>
      <c r="M25" s="10" t="s">
        <v>178</v>
      </c>
      <c r="N25" s="18">
        <v>13.6857870916197</v>
      </c>
      <c r="O25" s="10" t="s">
        <v>159</v>
      </c>
      <c r="P25" s="18">
        <v>0</v>
      </c>
      <c r="Q25" s="10" t="s">
        <v>238</v>
      </c>
      <c r="R25" s="18">
        <v>66.732506884959605</v>
      </c>
      <c r="S25" s="10" t="s">
        <v>180</v>
      </c>
    </row>
    <row r="26" spans="1:19" x14ac:dyDescent="0.2">
      <c r="A26" s="12" t="s">
        <v>193</v>
      </c>
      <c r="B26" s="18">
        <v>12.938342399664799</v>
      </c>
      <c r="C26" s="10" t="s">
        <v>159</v>
      </c>
      <c r="D26" s="18">
        <v>98.250063563462703</v>
      </c>
      <c r="E26" s="10" t="s">
        <v>159</v>
      </c>
      <c r="F26" s="18">
        <v>280.94927382432297</v>
      </c>
      <c r="G26" s="10" t="s">
        <v>159</v>
      </c>
      <c r="H26" s="18">
        <v>117.29704332327201</v>
      </c>
      <c r="I26" s="10" t="s">
        <v>159</v>
      </c>
      <c r="J26" s="18">
        <v>81.972265485842001</v>
      </c>
      <c r="K26" s="10" t="s">
        <v>159</v>
      </c>
      <c r="L26" s="18">
        <v>0</v>
      </c>
      <c r="M26" s="10" t="s">
        <v>178</v>
      </c>
      <c r="N26" s="18">
        <v>14.9078035254293</v>
      </c>
      <c r="O26" s="10" t="s">
        <v>159</v>
      </c>
      <c r="P26" s="18">
        <v>0</v>
      </c>
      <c r="Q26" s="10" t="s">
        <v>238</v>
      </c>
      <c r="R26" s="18">
        <v>67.443930245775505</v>
      </c>
      <c r="S26" s="10" t="s">
        <v>180</v>
      </c>
    </row>
    <row r="27" spans="1:19" x14ac:dyDescent="0.2">
      <c r="A27" s="12" t="s">
        <v>195</v>
      </c>
      <c r="B27" s="18">
        <v>16.7846696372434</v>
      </c>
      <c r="C27" s="10" t="s">
        <v>159</v>
      </c>
      <c r="D27" s="18">
        <v>103.704065486033</v>
      </c>
      <c r="E27" s="10" t="s">
        <v>159</v>
      </c>
      <c r="F27" s="18">
        <v>262.89501849008201</v>
      </c>
      <c r="G27" s="10" t="s">
        <v>159</v>
      </c>
      <c r="H27" s="18">
        <v>108.704135695511</v>
      </c>
      <c r="I27" s="10" t="s">
        <v>159</v>
      </c>
      <c r="J27" s="18">
        <v>84.105274801975597</v>
      </c>
      <c r="K27" s="10" t="s">
        <v>159</v>
      </c>
      <c r="L27" s="18">
        <v>0</v>
      </c>
      <c r="M27" s="10" t="s">
        <v>178</v>
      </c>
      <c r="N27" s="18">
        <v>17.191520286661898</v>
      </c>
      <c r="O27" s="10" t="s">
        <v>159</v>
      </c>
      <c r="P27" s="18">
        <v>0</v>
      </c>
      <c r="Q27" s="10" t="s">
        <v>238</v>
      </c>
      <c r="R27" s="18">
        <v>68.045499380494604</v>
      </c>
      <c r="S27" s="10" t="s">
        <v>180</v>
      </c>
    </row>
    <row r="28" spans="1:19" x14ac:dyDescent="0.2">
      <c r="A28" s="12" t="s">
        <v>196</v>
      </c>
      <c r="B28" s="18">
        <v>41.830733346709501</v>
      </c>
      <c r="C28" s="10" t="s">
        <v>159</v>
      </c>
      <c r="D28" s="18">
        <v>106.686403502435</v>
      </c>
      <c r="E28" s="10" t="s">
        <v>159</v>
      </c>
      <c r="F28" s="18">
        <v>259.526850168858</v>
      </c>
      <c r="G28" s="10" t="s">
        <v>159</v>
      </c>
      <c r="H28" s="18">
        <v>108.162938098917</v>
      </c>
      <c r="I28" s="10" t="s">
        <v>159</v>
      </c>
      <c r="J28" s="18">
        <v>80.099680914809298</v>
      </c>
      <c r="K28" s="10" t="s">
        <v>159</v>
      </c>
      <c r="L28" s="18">
        <v>0</v>
      </c>
      <c r="M28" s="10" t="s">
        <v>178</v>
      </c>
      <c r="N28" s="18">
        <v>20.018252971431501</v>
      </c>
      <c r="O28" s="10" t="s">
        <v>159</v>
      </c>
      <c r="P28" s="18">
        <v>0</v>
      </c>
      <c r="Q28" s="10" t="s">
        <v>238</v>
      </c>
      <c r="R28" s="18">
        <v>69.660040306510396</v>
      </c>
      <c r="S28" s="10" t="s">
        <v>180</v>
      </c>
    </row>
    <row r="29" spans="1:19" x14ac:dyDescent="0.2">
      <c r="A29" s="12" t="s">
        <v>198</v>
      </c>
      <c r="B29" s="18">
        <v>150.41230044840299</v>
      </c>
      <c r="C29" s="10" t="s">
        <v>159</v>
      </c>
      <c r="D29" s="18">
        <v>102.693886138652</v>
      </c>
      <c r="E29" s="10" t="s">
        <v>159</v>
      </c>
      <c r="F29" s="18">
        <v>257.94179702887499</v>
      </c>
      <c r="G29" s="10" t="s">
        <v>159</v>
      </c>
      <c r="H29" s="18">
        <v>100.467662060552</v>
      </c>
      <c r="I29" s="10" t="s">
        <v>159</v>
      </c>
      <c r="J29" s="18">
        <v>86.5904684151444</v>
      </c>
      <c r="K29" s="10" t="s">
        <v>159</v>
      </c>
      <c r="L29" s="18">
        <v>0</v>
      </c>
      <c r="M29" s="10" t="s">
        <v>178</v>
      </c>
      <c r="N29" s="18">
        <v>19.2514866339965</v>
      </c>
      <c r="O29" s="10" t="s">
        <v>159</v>
      </c>
      <c r="P29" s="18">
        <v>0</v>
      </c>
      <c r="Q29" s="10" t="s">
        <v>238</v>
      </c>
      <c r="R29" s="18">
        <v>68.900241241937806</v>
      </c>
      <c r="S29" s="10" t="s">
        <v>180</v>
      </c>
    </row>
    <row r="30" spans="1:19" x14ac:dyDescent="0.2">
      <c r="A30" s="12" t="s">
        <v>199</v>
      </c>
      <c r="B30" s="18">
        <v>209.41848807783501</v>
      </c>
      <c r="C30" s="10" t="s">
        <v>159</v>
      </c>
      <c r="D30" s="18">
        <v>98.136068970662393</v>
      </c>
      <c r="E30" s="10" t="s">
        <v>159</v>
      </c>
      <c r="F30" s="18">
        <v>229.566181775112</v>
      </c>
      <c r="G30" s="10" t="s">
        <v>159</v>
      </c>
      <c r="H30" s="18">
        <v>104.350133827503</v>
      </c>
      <c r="I30" s="10" t="s">
        <v>159</v>
      </c>
      <c r="J30" s="18">
        <v>86.757114165338095</v>
      </c>
      <c r="K30" s="10" t="s">
        <v>159</v>
      </c>
      <c r="L30" s="18">
        <v>0</v>
      </c>
      <c r="M30" s="10" t="s">
        <v>178</v>
      </c>
      <c r="N30" s="18">
        <v>17.973270604435701</v>
      </c>
      <c r="O30" s="10" t="s">
        <v>159</v>
      </c>
      <c r="P30" s="18">
        <v>0</v>
      </c>
      <c r="Q30" s="10" t="s">
        <v>238</v>
      </c>
      <c r="R30" s="18">
        <v>68.578696221433205</v>
      </c>
      <c r="S30" s="10" t="s">
        <v>180</v>
      </c>
    </row>
    <row r="31" spans="1:19" x14ac:dyDescent="0.2">
      <c r="A31" s="12" t="s">
        <v>200</v>
      </c>
      <c r="B31" s="18">
        <v>360.55552684319002</v>
      </c>
      <c r="C31" s="10" t="s">
        <v>159</v>
      </c>
      <c r="D31" s="18">
        <v>79.388479362472495</v>
      </c>
      <c r="E31" s="10" t="s">
        <v>159</v>
      </c>
      <c r="F31" s="18">
        <v>184.47834077889999</v>
      </c>
      <c r="G31" s="10" t="s">
        <v>159</v>
      </c>
      <c r="H31" s="18">
        <v>81.485724929594497</v>
      </c>
      <c r="I31" s="10" t="s">
        <v>159</v>
      </c>
      <c r="J31" s="18">
        <v>82.052303091088106</v>
      </c>
      <c r="K31" s="10" t="s">
        <v>159</v>
      </c>
      <c r="L31" s="18">
        <v>0</v>
      </c>
      <c r="M31" s="10" t="s">
        <v>178</v>
      </c>
      <c r="N31" s="18">
        <v>12.543487842099401</v>
      </c>
      <c r="O31" s="10" t="s">
        <v>159</v>
      </c>
      <c r="P31" s="18">
        <v>0</v>
      </c>
      <c r="Q31" s="10" t="s">
        <v>238</v>
      </c>
      <c r="R31" s="18">
        <v>58.500148924881898</v>
      </c>
      <c r="S31" s="10" t="s">
        <v>180</v>
      </c>
    </row>
    <row r="32" spans="1:19" x14ac:dyDescent="0.2">
      <c r="A32" s="15" t="s">
        <v>201</v>
      </c>
      <c r="B32" s="19">
        <v>613.35745429619305</v>
      </c>
      <c r="C32" s="14" t="s">
        <v>159</v>
      </c>
      <c r="D32" s="19">
        <v>99.334395381986397</v>
      </c>
      <c r="E32" s="14" t="s">
        <v>159</v>
      </c>
      <c r="F32" s="19">
        <v>278.55562955176998</v>
      </c>
      <c r="G32" s="14" t="s">
        <v>159</v>
      </c>
      <c r="H32" s="19">
        <v>112.22295895961</v>
      </c>
      <c r="I32" s="14" t="s">
        <v>159</v>
      </c>
      <c r="J32" s="19">
        <v>102.36634187052201</v>
      </c>
      <c r="K32" s="14" t="s">
        <v>159</v>
      </c>
      <c r="L32" s="19">
        <v>0</v>
      </c>
      <c r="M32" s="14" t="s">
        <v>178</v>
      </c>
      <c r="N32" s="19">
        <v>10.948385712127701</v>
      </c>
      <c r="O32" s="14" t="s">
        <v>159</v>
      </c>
      <c r="P32" s="19">
        <v>0</v>
      </c>
      <c r="Q32" s="14" t="s">
        <v>238</v>
      </c>
      <c r="R32" s="19">
        <v>77.391009183418106</v>
      </c>
      <c r="S32" s="14" t="s">
        <v>180</v>
      </c>
    </row>
    <row r="34" spans="1:2" x14ac:dyDescent="0.2">
      <c r="A34" s="16" t="s">
        <v>202</v>
      </c>
      <c r="B34" s="16" t="s">
        <v>203</v>
      </c>
    </row>
    <row r="36" spans="1:2" x14ac:dyDescent="0.2">
      <c r="B36" s="16" t="s">
        <v>308</v>
      </c>
    </row>
    <row r="37" spans="1:2" x14ac:dyDescent="0.2">
      <c r="B37" s="16" t="s">
        <v>309</v>
      </c>
    </row>
    <row r="39" spans="1:2" x14ac:dyDescent="0.2">
      <c r="B39" s="16" t="s">
        <v>208</v>
      </c>
    </row>
    <row r="40" spans="1:2" x14ac:dyDescent="0.2">
      <c r="B40" s="16" t="s">
        <v>241</v>
      </c>
    </row>
    <row r="41" spans="1:2" x14ac:dyDescent="0.2">
      <c r="B41" s="16" t="s">
        <v>209</v>
      </c>
    </row>
    <row r="44" spans="1:2" x14ac:dyDescent="0.2">
      <c r="A44" s="17" t="str">
        <f>HYPERLINK("#'KENO 2'!A2", "&lt;&lt;&lt; Previous table")</f>
        <v>&lt;&lt;&lt; Previous table</v>
      </c>
    </row>
    <row r="45" spans="1:2" x14ac:dyDescent="0.2">
      <c r="A45" s="17" t="str">
        <f>HYPERLINK("#'KENO 4'!A2", "&gt;&gt;&gt; Next table")</f>
        <v>&gt;&gt;&gt; Next table</v>
      </c>
    </row>
  </sheetData>
  <mergeCells count="12">
    <mergeCell ref="A2:S2"/>
    <mergeCell ref="A3:S3"/>
    <mergeCell ref="A6:S6"/>
    <mergeCell ref="B5:C5"/>
    <mergeCell ref="D5:E5"/>
    <mergeCell ref="F5:G5"/>
    <mergeCell ref="H5:I5"/>
    <mergeCell ref="J5:K5"/>
    <mergeCell ref="L5:M5"/>
    <mergeCell ref="N5:O5"/>
    <mergeCell ref="P5:Q5"/>
    <mergeCell ref="R5:S5"/>
  </mergeCells>
  <pageMargins left="0.7" right="0.7" top="0.75" bottom="0.75" header="0.3" footer="0.3"/>
  <pageSetup paperSize="9" orientation="portrait" horizontalDpi="300" verticalDpi="300"/>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dimension ref="A1:S45"/>
  <sheetViews>
    <sheetView workbookViewId="0"/>
  </sheetViews>
  <sheetFormatPr defaultColWidth="11.42578125" defaultRowHeight="12.75" x14ac:dyDescent="0.2"/>
  <cols>
    <col min="1" max="2" width="12.7109375" customWidth="1"/>
    <col min="3" max="3" width="4.42578125" customWidth="1"/>
    <col min="4" max="4" width="12.7109375" customWidth="1"/>
    <col min="5" max="5" width="4.42578125" customWidth="1"/>
    <col min="6" max="6" width="12.7109375" customWidth="1"/>
    <col min="7" max="7" width="4.42578125" customWidth="1"/>
    <col min="8" max="8" width="12.7109375" customWidth="1"/>
    <col min="9" max="9" width="4.42578125" customWidth="1"/>
    <col min="10" max="10" width="12.7109375" customWidth="1"/>
    <col min="11" max="11" width="4.42578125" customWidth="1"/>
    <col min="12" max="12" width="12.7109375" customWidth="1"/>
    <col min="13" max="13" width="4.42578125" customWidth="1"/>
    <col min="14" max="14" width="12.7109375" customWidth="1"/>
    <col min="15" max="15" width="4.42578125" customWidth="1"/>
    <col min="16" max="16" width="12.7109375" customWidth="1"/>
    <col min="17" max="17" width="4.42578125" customWidth="1"/>
    <col min="18" max="18" width="12.7109375" customWidth="1"/>
    <col min="19" max="19" width="4.42578125" customWidth="1"/>
  </cols>
  <sheetData>
    <row r="1" spans="1:19" x14ac:dyDescent="0.2">
      <c r="A1" s="8" t="str">
        <f>HYPERLINK("#'INDEX'!B54", "Link to index")</f>
        <v>Link to index</v>
      </c>
    </row>
    <row r="2" spans="1:19" ht="15.75" customHeight="1" x14ac:dyDescent="0.2">
      <c r="A2" s="25" t="s">
        <v>312</v>
      </c>
      <c r="B2" s="24"/>
      <c r="C2" s="24"/>
      <c r="D2" s="24"/>
      <c r="E2" s="24"/>
      <c r="F2" s="24"/>
      <c r="G2" s="24"/>
      <c r="H2" s="24"/>
      <c r="I2" s="24"/>
      <c r="J2" s="24"/>
      <c r="K2" s="24"/>
      <c r="L2" s="24"/>
      <c r="M2" s="24"/>
      <c r="N2" s="24"/>
      <c r="O2" s="24"/>
      <c r="P2" s="24"/>
      <c r="Q2" s="24"/>
      <c r="R2" s="24"/>
      <c r="S2" s="24"/>
    </row>
    <row r="3" spans="1:19" ht="15.75" customHeight="1" x14ac:dyDescent="0.2">
      <c r="A3" s="25" t="s">
        <v>72</v>
      </c>
      <c r="B3" s="24"/>
      <c r="C3" s="24"/>
      <c r="D3" s="24"/>
      <c r="E3" s="24"/>
      <c r="F3" s="24"/>
      <c r="G3" s="24"/>
      <c r="H3" s="24"/>
      <c r="I3" s="24"/>
      <c r="J3" s="24"/>
      <c r="K3" s="24"/>
      <c r="L3" s="24"/>
      <c r="M3" s="24"/>
      <c r="N3" s="24"/>
      <c r="O3" s="24"/>
      <c r="P3" s="24"/>
      <c r="Q3" s="24"/>
      <c r="R3" s="24"/>
      <c r="S3" s="24"/>
    </row>
    <row r="4" spans="1:19" ht="15.75" customHeight="1" x14ac:dyDescent="0.2"/>
    <row r="5" spans="1:19" ht="55.5" customHeight="1" x14ac:dyDescent="0.2">
      <c r="A5" s="11" t="s">
        <v>159</v>
      </c>
      <c r="B5" s="27" t="s">
        <v>160</v>
      </c>
      <c r="C5" s="27" t="s">
        <v>159</v>
      </c>
      <c r="D5" s="27" t="s">
        <v>161</v>
      </c>
      <c r="E5" s="27" t="s">
        <v>159</v>
      </c>
      <c r="F5" s="27" t="s">
        <v>162</v>
      </c>
      <c r="G5" s="27" t="s">
        <v>159</v>
      </c>
      <c r="H5" s="27" t="s">
        <v>163</v>
      </c>
      <c r="I5" s="27" t="s">
        <v>159</v>
      </c>
      <c r="J5" s="27" t="s">
        <v>164</v>
      </c>
      <c r="K5" s="27" t="s">
        <v>159</v>
      </c>
      <c r="L5" s="27" t="s">
        <v>165</v>
      </c>
      <c r="M5" s="27" t="s">
        <v>159</v>
      </c>
      <c r="N5" s="27" t="s">
        <v>166</v>
      </c>
      <c r="O5" s="27" t="s">
        <v>159</v>
      </c>
      <c r="P5" s="27" t="s">
        <v>167</v>
      </c>
      <c r="Q5" s="27" t="s">
        <v>159</v>
      </c>
      <c r="R5" s="27" t="s">
        <v>168</v>
      </c>
      <c r="S5" s="27" t="s">
        <v>159</v>
      </c>
    </row>
    <row r="6" spans="1:19" x14ac:dyDescent="0.2">
      <c r="A6" s="26" t="s">
        <v>212</v>
      </c>
      <c r="B6" s="26"/>
      <c r="C6" s="26"/>
      <c r="D6" s="26"/>
      <c r="E6" s="26"/>
      <c r="F6" s="26"/>
      <c r="G6" s="26"/>
      <c r="H6" s="26"/>
      <c r="I6" s="26"/>
      <c r="J6" s="26"/>
      <c r="K6" s="26"/>
      <c r="L6" s="26"/>
      <c r="M6" s="26"/>
      <c r="N6" s="26"/>
      <c r="O6" s="26"/>
      <c r="P6" s="26"/>
      <c r="Q6" s="26"/>
      <c r="R6" s="26"/>
      <c r="S6" s="26"/>
    </row>
    <row r="7" spans="1:19" x14ac:dyDescent="0.2">
      <c r="A7" s="12" t="s">
        <v>170</v>
      </c>
      <c r="B7" s="18">
        <v>0</v>
      </c>
      <c r="C7" s="10" t="s">
        <v>159</v>
      </c>
      <c r="D7" s="18">
        <v>136.48069396671499</v>
      </c>
      <c r="E7" s="10" t="s">
        <v>159</v>
      </c>
      <c r="F7" s="18">
        <v>0</v>
      </c>
      <c r="G7" s="10" t="s">
        <v>159</v>
      </c>
      <c r="H7" s="18">
        <v>0</v>
      </c>
      <c r="I7" s="10" t="s">
        <v>159</v>
      </c>
      <c r="J7" s="18">
        <v>112.77101103404399</v>
      </c>
      <c r="K7" s="10" t="s">
        <v>159</v>
      </c>
      <c r="L7" s="18">
        <v>256.331773685575</v>
      </c>
      <c r="M7" s="10" t="s">
        <v>159</v>
      </c>
      <c r="N7" s="18">
        <v>16.441816866880799</v>
      </c>
      <c r="O7" s="10" t="s">
        <v>159</v>
      </c>
      <c r="P7" s="18">
        <v>0</v>
      </c>
      <c r="Q7" s="10" t="s">
        <v>238</v>
      </c>
      <c r="R7" s="18">
        <v>66.499217528796905</v>
      </c>
      <c r="S7" s="10" t="s">
        <v>159</v>
      </c>
    </row>
    <row r="8" spans="1:19" x14ac:dyDescent="0.2">
      <c r="A8" s="12" t="s">
        <v>171</v>
      </c>
      <c r="B8" s="18">
        <v>0</v>
      </c>
      <c r="C8" s="10" t="s">
        <v>159</v>
      </c>
      <c r="D8" s="18">
        <v>136.12576040793701</v>
      </c>
      <c r="E8" s="10" t="s">
        <v>159</v>
      </c>
      <c r="F8" s="18">
        <v>0</v>
      </c>
      <c r="G8" s="10" t="s">
        <v>159</v>
      </c>
      <c r="H8" s="18">
        <v>0</v>
      </c>
      <c r="I8" s="10" t="s">
        <v>159</v>
      </c>
      <c r="J8" s="18">
        <v>113.096149625385</v>
      </c>
      <c r="K8" s="10" t="s">
        <v>159</v>
      </c>
      <c r="L8" s="18">
        <v>285.17562926604597</v>
      </c>
      <c r="M8" s="10" t="s">
        <v>159</v>
      </c>
      <c r="N8" s="18">
        <v>15.2136225976717</v>
      </c>
      <c r="O8" s="10" t="s">
        <v>159</v>
      </c>
      <c r="P8" s="18">
        <v>0</v>
      </c>
      <c r="Q8" s="10" t="s">
        <v>238</v>
      </c>
      <c r="R8" s="18">
        <v>66.648997563291402</v>
      </c>
      <c r="S8" s="10" t="s">
        <v>159</v>
      </c>
    </row>
    <row r="9" spans="1:19" x14ac:dyDescent="0.2">
      <c r="A9" s="12" t="s">
        <v>172</v>
      </c>
      <c r="B9" s="18">
        <v>0</v>
      </c>
      <c r="C9" s="10" t="s">
        <v>159</v>
      </c>
      <c r="D9" s="18">
        <v>143.31655121067399</v>
      </c>
      <c r="E9" s="10" t="s">
        <v>159</v>
      </c>
      <c r="F9" s="18">
        <v>0</v>
      </c>
      <c r="G9" s="10" t="s">
        <v>159</v>
      </c>
      <c r="H9" s="18">
        <v>107.21298552796701</v>
      </c>
      <c r="I9" s="10" t="s">
        <v>159</v>
      </c>
      <c r="J9" s="18">
        <v>112.102668145301</v>
      </c>
      <c r="K9" s="10" t="s">
        <v>159</v>
      </c>
      <c r="L9" s="18">
        <v>321.275983458452</v>
      </c>
      <c r="M9" s="10" t="s">
        <v>159</v>
      </c>
      <c r="N9" s="18">
        <v>14.451666004012999</v>
      </c>
      <c r="O9" s="10" t="s">
        <v>159</v>
      </c>
      <c r="P9" s="18">
        <v>0</v>
      </c>
      <c r="Q9" s="10" t="s">
        <v>238</v>
      </c>
      <c r="R9" s="18">
        <v>88.923299997234906</v>
      </c>
      <c r="S9" s="10" t="s">
        <v>159</v>
      </c>
    </row>
    <row r="10" spans="1:19" x14ac:dyDescent="0.2">
      <c r="A10" s="12" t="s">
        <v>173</v>
      </c>
      <c r="B10" s="18">
        <v>0</v>
      </c>
      <c r="C10" s="10" t="s">
        <v>159</v>
      </c>
      <c r="D10" s="18">
        <v>130.48977548380699</v>
      </c>
      <c r="E10" s="10" t="s">
        <v>159</v>
      </c>
      <c r="F10" s="18">
        <v>0</v>
      </c>
      <c r="G10" s="10" t="s">
        <v>159</v>
      </c>
      <c r="H10" s="18">
        <v>137.24141790393401</v>
      </c>
      <c r="I10" s="10" t="s">
        <v>159</v>
      </c>
      <c r="J10" s="18">
        <v>106.150070084719</v>
      </c>
      <c r="K10" s="10" t="s">
        <v>159</v>
      </c>
      <c r="L10" s="18">
        <v>330.94826302218797</v>
      </c>
      <c r="M10" s="10" t="s">
        <v>159</v>
      </c>
      <c r="N10" s="18">
        <v>14.207541160380799</v>
      </c>
      <c r="O10" s="10" t="s">
        <v>159</v>
      </c>
      <c r="P10" s="18">
        <v>0</v>
      </c>
      <c r="Q10" s="10" t="s">
        <v>238</v>
      </c>
      <c r="R10" s="18">
        <v>89.613132174996096</v>
      </c>
      <c r="S10" s="10" t="s">
        <v>159</v>
      </c>
    </row>
    <row r="11" spans="1:19" x14ac:dyDescent="0.2">
      <c r="A11" s="12" t="s">
        <v>174</v>
      </c>
      <c r="B11" s="18">
        <v>0</v>
      </c>
      <c r="C11" s="10" t="s">
        <v>159</v>
      </c>
      <c r="D11" s="18">
        <v>128.39553180741299</v>
      </c>
      <c r="E11" s="10" t="s">
        <v>159</v>
      </c>
      <c r="F11" s="18">
        <v>0</v>
      </c>
      <c r="G11" s="10" t="s">
        <v>159</v>
      </c>
      <c r="H11" s="18">
        <v>130.32050170032201</v>
      </c>
      <c r="I11" s="10" t="s">
        <v>159</v>
      </c>
      <c r="J11" s="18">
        <v>101.95279925222501</v>
      </c>
      <c r="K11" s="10" t="s">
        <v>159</v>
      </c>
      <c r="L11" s="18">
        <v>301.33582920557097</v>
      </c>
      <c r="M11" s="10" t="s">
        <v>159</v>
      </c>
      <c r="N11" s="18">
        <v>13.024670359662</v>
      </c>
      <c r="O11" s="10" t="s">
        <v>159</v>
      </c>
      <c r="P11" s="18">
        <v>0</v>
      </c>
      <c r="Q11" s="10" t="s">
        <v>238</v>
      </c>
      <c r="R11" s="18">
        <v>86.219573580967506</v>
      </c>
      <c r="S11" s="10" t="s">
        <v>159</v>
      </c>
    </row>
    <row r="12" spans="1:19" x14ac:dyDescent="0.2">
      <c r="A12" s="12" t="s">
        <v>175</v>
      </c>
      <c r="B12" s="18">
        <v>0</v>
      </c>
      <c r="C12" s="10" t="s">
        <v>159</v>
      </c>
      <c r="D12" s="18">
        <v>111.22200598992301</v>
      </c>
      <c r="E12" s="10" t="s">
        <v>159</v>
      </c>
      <c r="F12" s="18">
        <v>0</v>
      </c>
      <c r="G12" s="10" t="s">
        <v>159</v>
      </c>
      <c r="H12" s="18">
        <v>133.17342037471801</v>
      </c>
      <c r="I12" s="10" t="s">
        <v>159</v>
      </c>
      <c r="J12" s="18">
        <v>85.827309065946196</v>
      </c>
      <c r="K12" s="10" t="s">
        <v>159</v>
      </c>
      <c r="L12" s="18">
        <v>292.047152151906</v>
      </c>
      <c r="M12" s="10" t="s">
        <v>159</v>
      </c>
      <c r="N12" s="18">
        <v>12.6603938095893</v>
      </c>
      <c r="O12" s="10" t="s">
        <v>159</v>
      </c>
      <c r="P12" s="18">
        <v>0</v>
      </c>
      <c r="Q12" s="10" t="s">
        <v>238</v>
      </c>
      <c r="R12" s="18">
        <v>79.254001674509098</v>
      </c>
      <c r="S12" s="10" t="s">
        <v>159</v>
      </c>
    </row>
    <row r="13" spans="1:19" x14ac:dyDescent="0.2">
      <c r="A13" s="12" t="s">
        <v>176</v>
      </c>
      <c r="B13" s="18">
        <v>14.068430734789199</v>
      </c>
      <c r="C13" s="10" t="s">
        <v>159</v>
      </c>
      <c r="D13" s="18">
        <v>0</v>
      </c>
      <c r="E13" s="10" t="s">
        <v>178</v>
      </c>
      <c r="F13" s="18">
        <v>0</v>
      </c>
      <c r="G13" s="10" t="s">
        <v>159</v>
      </c>
      <c r="H13" s="18">
        <v>136.82461861465899</v>
      </c>
      <c r="I13" s="10" t="s">
        <v>159</v>
      </c>
      <c r="J13" s="18">
        <v>87.041775090119401</v>
      </c>
      <c r="K13" s="10" t="s">
        <v>159</v>
      </c>
      <c r="L13" s="18">
        <v>283.16314461767001</v>
      </c>
      <c r="M13" s="10" t="s">
        <v>159</v>
      </c>
      <c r="N13" s="18">
        <v>12.162723483561299</v>
      </c>
      <c r="O13" s="10" t="s">
        <v>159</v>
      </c>
      <c r="P13" s="18">
        <v>0</v>
      </c>
      <c r="Q13" s="10" t="s">
        <v>238</v>
      </c>
      <c r="R13" s="18">
        <v>42.210147678222</v>
      </c>
      <c r="S13" s="10" t="s">
        <v>180</v>
      </c>
    </row>
    <row r="14" spans="1:19" x14ac:dyDescent="0.2">
      <c r="A14" s="12" t="s">
        <v>177</v>
      </c>
      <c r="B14" s="18">
        <v>14.072814031712699</v>
      </c>
      <c r="C14" s="10" t="s">
        <v>159</v>
      </c>
      <c r="D14" s="18">
        <v>101.165001863058</v>
      </c>
      <c r="E14" s="10" t="s">
        <v>159</v>
      </c>
      <c r="F14" s="18">
        <v>0</v>
      </c>
      <c r="G14" s="10" t="s">
        <v>159</v>
      </c>
      <c r="H14" s="18">
        <v>138.81318841376699</v>
      </c>
      <c r="I14" s="10" t="s">
        <v>159</v>
      </c>
      <c r="J14" s="18">
        <v>86.736081583384802</v>
      </c>
      <c r="K14" s="10" t="s">
        <v>159</v>
      </c>
      <c r="L14" s="18">
        <v>276.927855497069</v>
      </c>
      <c r="M14" s="10" t="s">
        <v>159</v>
      </c>
      <c r="N14" s="18">
        <v>10.4009871908171</v>
      </c>
      <c r="O14" s="10" t="s">
        <v>159</v>
      </c>
      <c r="P14" s="18">
        <v>0</v>
      </c>
      <c r="Q14" s="10" t="s">
        <v>238</v>
      </c>
      <c r="R14" s="18">
        <v>76.335089002959805</v>
      </c>
      <c r="S14" s="10" t="s">
        <v>159</v>
      </c>
    </row>
    <row r="15" spans="1:19" x14ac:dyDescent="0.2">
      <c r="A15" s="12" t="s">
        <v>181</v>
      </c>
      <c r="B15" s="18">
        <v>12.496541976202201</v>
      </c>
      <c r="C15" s="10" t="s">
        <v>159</v>
      </c>
      <c r="D15" s="18">
        <v>99.018996409581703</v>
      </c>
      <c r="E15" s="10" t="s">
        <v>159</v>
      </c>
      <c r="F15" s="18">
        <v>0</v>
      </c>
      <c r="G15" s="10" t="s">
        <v>159</v>
      </c>
      <c r="H15" s="18">
        <v>143.686092262975</v>
      </c>
      <c r="I15" s="10" t="s">
        <v>159</v>
      </c>
      <c r="J15" s="18">
        <v>88.029535624793695</v>
      </c>
      <c r="K15" s="10" t="s">
        <v>159</v>
      </c>
      <c r="L15" s="18">
        <v>279.96330087601598</v>
      </c>
      <c r="M15" s="10" t="s">
        <v>159</v>
      </c>
      <c r="N15" s="18">
        <v>10.9780380752808</v>
      </c>
      <c r="O15" s="10" t="s">
        <v>159</v>
      </c>
      <c r="P15" s="18">
        <v>0</v>
      </c>
      <c r="Q15" s="10" t="s">
        <v>238</v>
      </c>
      <c r="R15" s="18">
        <v>76.911432724706302</v>
      </c>
      <c r="S15" s="10" t="s">
        <v>159</v>
      </c>
    </row>
    <row r="16" spans="1:19" x14ac:dyDescent="0.2">
      <c r="A16" s="12" t="s">
        <v>182</v>
      </c>
      <c r="B16" s="18">
        <v>14.985606302113201</v>
      </c>
      <c r="C16" s="10" t="s">
        <v>159</v>
      </c>
      <c r="D16" s="18">
        <v>98.353213063131506</v>
      </c>
      <c r="E16" s="10" t="s">
        <v>159</v>
      </c>
      <c r="F16" s="18">
        <v>0</v>
      </c>
      <c r="G16" s="10" t="s">
        <v>159</v>
      </c>
      <c r="H16" s="18">
        <v>155.13156941932601</v>
      </c>
      <c r="I16" s="10" t="s">
        <v>159</v>
      </c>
      <c r="J16" s="18">
        <v>89.320324698864596</v>
      </c>
      <c r="K16" s="10" t="s">
        <v>159</v>
      </c>
      <c r="L16" s="18">
        <v>308.13112519327802</v>
      </c>
      <c r="M16" s="10" t="s">
        <v>159</v>
      </c>
      <c r="N16" s="18">
        <v>10.303469379560999</v>
      </c>
      <c r="O16" s="10" t="s">
        <v>159</v>
      </c>
      <c r="P16" s="18">
        <v>0</v>
      </c>
      <c r="Q16" s="10" t="s">
        <v>238</v>
      </c>
      <c r="R16" s="18">
        <v>79.572254679598899</v>
      </c>
      <c r="S16" s="10" t="s">
        <v>159</v>
      </c>
    </row>
    <row r="17" spans="1:19" x14ac:dyDescent="0.2">
      <c r="A17" s="12" t="s">
        <v>183</v>
      </c>
      <c r="B17" s="18">
        <v>14.084527739054399</v>
      </c>
      <c r="C17" s="10" t="s">
        <v>159</v>
      </c>
      <c r="D17" s="18">
        <v>91.839830743471197</v>
      </c>
      <c r="E17" s="10" t="s">
        <v>159</v>
      </c>
      <c r="F17" s="18">
        <v>0</v>
      </c>
      <c r="G17" s="10" t="s">
        <v>159</v>
      </c>
      <c r="H17" s="18">
        <v>156.31075821416201</v>
      </c>
      <c r="I17" s="10" t="s">
        <v>159</v>
      </c>
      <c r="J17" s="18">
        <v>88.875337531297006</v>
      </c>
      <c r="K17" s="10" t="s">
        <v>159</v>
      </c>
      <c r="L17" s="18">
        <v>308.56837947382797</v>
      </c>
      <c r="M17" s="10" t="s">
        <v>159</v>
      </c>
      <c r="N17" s="18">
        <v>9.7076630679077898</v>
      </c>
      <c r="O17" s="10" t="s">
        <v>159</v>
      </c>
      <c r="P17" s="18">
        <v>0</v>
      </c>
      <c r="Q17" s="10" t="s">
        <v>238</v>
      </c>
      <c r="R17" s="18">
        <v>77.452689713582501</v>
      </c>
      <c r="S17" s="10" t="s">
        <v>159</v>
      </c>
    </row>
    <row r="18" spans="1:19" x14ac:dyDescent="0.2">
      <c r="A18" s="12" t="s">
        <v>184</v>
      </c>
      <c r="B18" s="18">
        <v>18.081227595123199</v>
      </c>
      <c r="C18" s="10" t="s">
        <v>159</v>
      </c>
      <c r="D18" s="18">
        <v>90.583355801901703</v>
      </c>
      <c r="E18" s="10" t="s">
        <v>159</v>
      </c>
      <c r="F18" s="18">
        <v>0</v>
      </c>
      <c r="G18" s="10" t="s">
        <v>159</v>
      </c>
      <c r="H18" s="18">
        <v>146.975291422092</v>
      </c>
      <c r="I18" s="10" t="s">
        <v>159</v>
      </c>
      <c r="J18" s="18">
        <v>87.436781828179093</v>
      </c>
      <c r="K18" s="10" t="s">
        <v>159</v>
      </c>
      <c r="L18" s="18">
        <v>0</v>
      </c>
      <c r="M18" s="10" t="s">
        <v>178</v>
      </c>
      <c r="N18" s="18">
        <v>10.152829662290401</v>
      </c>
      <c r="O18" s="10" t="s">
        <v>159</v>
      </c>
      <c r="P18" s="18">
        <v>0</v>
      </c>
      <c r="Q18" s="10" t="s">
        <v>238</v>
      </c>
      <c r="R18" s="18">
        <v>67.930076099364001</v>
      </c>
      <c r="S18" s="10" t="s">
        <v>180</v>
      </c>
    </row>
    <row r="19" spans="1:19" x14ac:dyDescent="0.2">
      <c r="A19" s="12" t="s">
        <v>185</v>
      </c>
      <c r="B19" s="18">
        <v>16.395180949572399</v>
      </c>
      <c r="C19" s="10" t="s">
        <v>159</v>
      </c>
      <c r="D19" s="18">
        <v>87.081115487320801</v>
      </c>
      <c r="E19" s="10" t="s">
        <v>159</v>
      </c>
      <c r="F19" s="18">
        <v>306.28853375216602</v>
      </c>
      <c r="G19" s="10" t="s">
        <v>179</v>
      </c>
      <c r="H19" s="18">
        <v>142.39566239312799</v>
      </c>
      <c r="I19" s="10" t="s">
        <v>159</v>
      </c>
      <c r="J19" s="18">
        <v>84.539985605871493</v>
      </c>
      <c r="K19" s="10" t="s">
        <v>159</v>
      </c>
      <c r="L19" s="18">
        <v>0</v>
      </c>
      <c r="M19" s="10" t="s">
        <v>178</v>
      </c>
      <c r="N19" s="18">
        <v>8.8350466632289795</v>
      </c>
      <c r="O19" s="10" t="s">
        <v>159</v>
      </c>
      <c r="P19" s="18">
        <v>0</v>
      </c>
      <c r="Q19" s="10" t="s">
        <v>238</v>
      </c>
      <c r="R19" s="18">
        <v>68.242151711760798</v>
      </c>
      <c r="S19" s="10" t="s">
        <v>180</v>
      </c>
    </row>
    <row r="20" spans="1:19" x14ac:dyDescent="0.2">
      <c r="A20" s="12" t="s">
        <v>187</v>
      </c>
      <c r="B20" s="18">
        <v>16.122908465092099</v>
      </c>
      <c r="C20" s="10" t="s">
        <v>159</v>
      </c>
      <c r="D20" s="18">
        <v>104.60873645640299</v>
      </c>
      <c r="E20" s="10" t="s">
        <v>159</v>
      </c>
      <c r="F20" s="18">
        <v>301.59056289616399</v>
      </c>
      <c r="G20" s="10" t="s">
        <v>159</v>
      </c>
      <c r="H20" s="18">
        <v>145.25131437072699</v>
      </c>
      <c r="I20" s="10" t="s">
        <v>159</v>
      </c>
      <c r="J20" s="18">
        <v>92.264283945569602</v>
      </c>
      <c r="K20" s="10" t="s">
        <v>159</v>
      </c>
      <c r="L20" s="18">
        <v>0</v>
      </c>
      <c r="M20" s="10" t="s">
        <v>178</v>
      </c>
      <c r="N20" s="18">
        <v>8.3900023032258204</v>
      </c>
      <c r="O20" s="10" t="s">
        <v>159</v>
      </c>
      <c r="P20" s="18">
        <v>0</v>
      </c>
      <c r="Q20" s="10" t="s">
        <v>238</v>
      </c>
      <c r="R20" s="18">
        <v>74.930934718731507</v>
      </c>
      <c r="S20" s="10" t="s">
        <v>180</v>
      </c>
    </row>
    <row r="21" spans="1:19" x14ac:dyDescent="0.2">
      <c r="A21" s="12" t="s">
        <v>188</v>
      </c>
      <c r="B21" s="18">
        <v>14.674669336271901</v>
      </c>
      <c r="C21" s="10" t="s">
        <v>159</v>
      </c>
      <c r="D21" s="18">
        <v>104.67835914983</v>
      </c>
      <c r="E21" s="10" t="s">
        <v>159</v>
      </c>
      <c r="F21" s="18">
        <v>289.02277987000599</v>
      </c>
      <c r="G21" s="10" t="s">
        <v>159</v>
      </c>
      <c r="H21" s="18">
        <v>137.273251597636</v>
      </c>
      <c r="I21" s="10" t="s">
        <v>159</v>
      </c>
      <c r="J21" s="18">
        <v>90.628397714479306</v>
      </c>
      <c r="K21" s="10" t="s">
        <v>159</v>
      </c>
      <c r="L21" s="18">
        <v>0</v>
      </c>
      <c r="M21" s="10" t="s">
        <v>178</v>
      </c>
      <c r="N21" s="18">
        <v>7.0746105128126802</v>
      </c>
      <c r="O21" s="10" t="s">
        <v>159</v>
      </c>
      <c r="P21" s="18">
        <v>0</v>
      </c>
      <c r="Q21" s="10" t="s">
        <v>238</v>
      </c>
      <c r="R21" s="18">
        <v>72.714764072433795</v>
      </c>
      <c r="S21" s="10" t="s">
        <v>180</v>
      </c>
    </row>
    <row r="22" spans="1:19" x14ac:dyDescent="0.2">
      <c r="A22" s="12" t="s">
        <v>189</v>
      </c>
      <c r="B22" s="18">
        <v>15.629262743230401</v>
      </c>
      <c r="C22" s="10" t="s">
        <v>159</v>
      </c>
      <c r="D22" s="18">
        <v>110.523264247049</v>
      </c>
      <c r="E22" s="10" t="s">
        <v>159</v>
      </c>
      <c r="F22" s="18">
        <v>266.88809425885898</v>
      </c>
      <c r="G22" s="10" t="s">
        <v>159</v>
      </c>
      <c r="H22" s="18">
        <v>143.30396073974501</v>
      </c>
      <c r="I22" s="10" t="s">
        <v>159</v>
      </c>
      <c r="J22" s="18">
        <v>90.035457089066796</v>
      </c>
      <c r="K22" s="10" t="s">
        <v>159</v>
      </c>
      <c r="L22" s="18">
        <v>0</v>
      </c>
      <c r="M22" s="10" t="s">
        <v>178</v>
      </c>
      <c r="N22" s="18">
        <v>6.6598786185344201</v>
      </c>
      <c r="O22" s="10" t="s">
        <v>159</v>
      </c>
      <c r="P22" s="18">
        <v>0</v>
      </c>
      <c r="Q22" s="10" t="s">
        <v>238</v>
      </c>
      <c r="R22" s="18">
        <v>75.350681985071404</v>
      </c>
      <c r="S22" s="10" t="s">
        <v>180</v>
      </c>
    </row>
    <row r="23" spans="1:19" x14ac:dyDescent="0.2">
      <c r="A23" s="12" t="s">
        <v>190</v>
      </c>
      <c r="B23" s="18">
        <v>15.356281200506899</v>
      </c>
      <c r="C23" s="10" t="s">
        <v>159</v>
      </c>
      <c r="D23" s="18">
        <v>113.66306203229099</v>
      </c>
      <c r="E23" s="10" t="s">
        <v>159</v>
      </c>
      <c r="F23" s="18">
        <v>315.40441957322997</v>
      </c>
      <c r="G23" s="10" t="s">
        <v>159</v>
      </c>
      <c r="H23" s="18">
        <v>145.276495854415</v>
      </c>
      <c r="I23" s="10" t="s">
        <v>159</v>
      </c>
      <c r="J23" s="18">
        <v>90.293678264213796</v>
      </c>
      <c r="K23" s="10" t="s">
        <v>159</v>
      </c>
      <c r="L23" s="18">
        <v>0</v>
      </c>
      <c r="M23" s="10" t="s">
        <v>178</v>
      </c>
      <c r="N23" s="18">
        <v>7.8453148146725402</v>
      </c>
      <c r="O23" s="10" t="s">
        <v>186</v>
      </c>
      <c r="P23" s="18">
        <v>0</v>
      </c>
      <c r="Q23" s="10" t="s">
        <v>238</v>
      </c>
      <c r="R23" s="18">
        <v>77.407742102910206</v>
      </c>
      <c r="S23" s="10" t="s">
        <v>180</v>
      </c>
    </row>
    <row r="24" spans="1:19" x14ac:dyDescent="0.2">
      <c r="A24" s="12" t="s">
        <v>191</v>
      </c>
      <c r="B24" s="18">
        <v>15.689590203927301</v>
      </c>
      <c r="C24" s="10" t="s">
        <v>159</v>
      </c>
      <c r="D24" s="18">
        <v>110.026711232558</v>
      </c>
      <c r="E24" s="10" t="s">
        <v>159</v>
      </c>
      <c r="F24" s="18">
        <v>332.35031899860502</v>
      </c>
      <c r="G24" s="10" t="s">
        <v>159</v>
      </c>
      <c r="H24" s="18">
        <v>144.25917846935999</v>
      </c>
      <c r="I24" s="10" t="s">
        <v>159</v>
      </c>
      <c r="J24" s="18">
        <v>92.206494827913801</v>
      </c>
      <c r="K24" s="10" t="s">
        <v>159</v>
      </c>
      <c r="L24" s="18">
        <v>0</v>
      </c>
      <c r="M24" s="10" t="s">
        <v>178</v>
      </c>
      <c r="N24" s="18">
        <v>15.0299961434784</v>
      </c>
      <c r="O24" s="10" t="s">
        <v>159</v>
      </c>
      <c r="P24" s="18">
        <v>0</v>
      </c>
      <c r="Q24" s="10" t="s">
        <v>238</v>
      </c>
      <c r="R24" s="18">
        <v>78.038932946231398</v>
      </c>
      <c r="S24" s="10" t="s">
        <v>180</v>
      </c>
    </row>
    <row r="25" spans="1:19" x14ac:dyDescent="0.2">
      <c r="A25" s="12" t="s">
        <v>192</v>
      </c>
      <c r="B25" s="18">
        <v>15.4611427887874</v>
      </c>
      <c r="C25" s="10" t="s">
        <v>159</v>
      </c>
      <c r="D25" s="18">
        <v>104.309874966444</v>
      </c>
      <c r="E25" s="10" t="s">
        <v>159</v>
      </c>
      <c r="F25" s="18">
        <v>321.38060008890102</v>
      </c>
      <c r="G25" s="10" t="s">
        <v>159</v>
      </c>
      <c r="H25" s="18">
        <v>138.83070913414701</v>
      </c>
      <c r="I25" s="10" t="s">
        <v>159</v>
      </c>
      <c r="J25" s="18">
        <v>87.617649140347794</v>
      </c>
      <c r="K25" s="10" t="s">
        <v>159</v>
      </c>
      <c r="L25" s="18">
        <v>0</v>
      </c>
      <c r="M25" s="10" t="s">
        <v>178</v>
      </c>
      <c r="N25" s="18">
        <v>15.3150474596696</v>
      </c>
      <c r="O25" s="10" t="s">
        <v>159</v>
      </c>
      <c r="P25" s="18">
        <v>0</v>
      </c>
      <c r="Q25" s="10" t="s">
        <v>238</v>
      </c>
      <c r="R25" s="18">
        <v>74.676852942692904</v>
      </c>
      <c r="S25" s="10" t="s">
        <v>180</v>
      </c>
    </row>
    <row r="26" spans="1:19" x14ac:dyDescent="0.2">
      <c r="A26" s="12" t="s">
        <v>193</v>
      </c>
      <c r="B26" s="18">
        <v>14.234599550193099</v>
      </c>
      <c r="C26" s="10" t="s">
        <v>159</v>
      </c>
      <c r="D26" s="18">
        <v>108.093468808117</v>
      </c>
      <c r="E26" s="10" t="s">
        <v>159</v>
      </c>
      <c r="F26" s="18">
        <v>309.09681343031798</v>
      </c>
      <c r="G26" s="10" t="s">
        <v>159</v>
      </c>
      <c r="H26" s="18">
        <v>129.048713394049</v>
      </c>
      <c r="I26" s="10" t="s">
        <v>159</v>
      </c>
      <c r="J26" s="18">
        <v>90.184842645940407</v>
      </c>
      <c r="K26" s="10" t="s">
        <v>159</v>
      </c>
      <c r="L26" s="18">
        <v>0</v>
      </c>
      <c r="M26" s="10" t="s">
        <v>178</v>
      </c>
      <c r="N26" s="18">
        <v>16.4013756014789</v>
      </c>
      <c r="O26" s="10" t="s">
        <v>159</v>
      </c>
      <c r="P26" s="18">
        <v>0</v>
      </c>
      <c r="Q26" s="10" t="s">
        <v>238</v>
      </c>
      <c r="R26" s="18">
        <v>74.200953219837203</v>
      </c>
      <c r="S26" s="10" t="s">
        <v>180</v>
      </c>
    </row>
    <row r="27" spans="1:19" x14ac:dyDescent="0.2">
      <c r="A27" s="12" t="s">
        <v>195</v>
      </c>
      <c r="B27" s="18">
        <v>18.210514149363799</v>
      </c>
      <c r="C27" s="10" t="s">
        <v>159</v>
      </c>
      <c r="D27" s="18">
        <v>112.513644456222</v>
      </c>
      <c r="E27" s="10" t="s">
        <v>159</v>
      </c>
      <c r="F27" s="18">
        <v>285.22774397584999</v>
      </c>
      <c r="G27" s="10" t="s">
        <v>159</v>
      </c>
      <c r="H27" s="18">
        <v>117.938466705656</v>
      </c>
      <c r="I27" s="10" t="s">
        <v>159</v>
      </c>
      <c r="J27" s="18">
        <v>91.249951885800002</v>
      </c>
      <c r="K27" s="10" t="s">
        <v>159</v>
      </c>
      <c r="L27" s="18">
        <v>0</v>
      </c>
      <c r="M27" s="10" t="s">
        <v>178</v>
      </c>
      <c r="N27" s="18">
        <v>18.651926442130801</v>
      </c>
      <c r="O27" s="10" t="s">
        <v>159</v>
      </c>
      <c r="P27" s="18">
        <v>0</v>
      </c>
      <c r="Q27" s="10" t="s">
        <v>238</v>
      </c>
      <c r="R27" s="18">
        <v>73.825911146889297</v>
      </c>
      <c r="S27" s="10" t="s">
        <v>180</v>
      </c>
    </row>
    <row r="28" spans="1:19" x14ac:dyDescent="0.2">
      <c r="A28" s="12" t="s">
        <v>196</v>
      </c>
      <c r="B28" s="18">
        <v>44.601734739005103</v>
      </c>
      <c r="C28" s="10" t="s">
        <v>159</v>
      </c>
      <c r="D28" s="18">
        <v>113.753651647333</v>
      </c>
      <c r="E28" s="10" t="s">
        <v>159</v>
      </c>
      <c r="F28" s="18">
        <v>276.71873770272998</v>
      </c>
      <c r="G28" s="10" t="s">
        <v>159</v>
      </c>
      <c r="H28" s="18">
        <v>115.32799661182101</v>
      </c>
      <c r="I28" s="10" t="s">
        <v>159</v>
      </c>
      <c r="J28" s="18">
        <v>85.405739632396404</v>
      </c>
      <c r="K28" s="10" t="s">
        <v>159</v>
      </c>
      <c r="L28" s="18">
        <v>0</v>
      </c>
      <c r="M28" s="10" t="s">
        <v>178</v>
      </c>
      <c r="N28" s="18">
        <v>21.344325990410201</v>
      </c>
      <c r="O28" s="10" t="s">
        <v>159</v>
      </c>
      <c r="P28" s="18">
        <v>0</v>
      </c>
      <c r="Q28" s="10" t="s">
        <v>238</v>
      </c>
      <c r="R28" s="18">
        <v>74.274543883983497</v>
      </c>
      <c r="S28" s="10" t="s">
        <v>180</v>
      </c>
    </row>
    <row r="29" spans="1:19" x14ac:dyDescent="0.2">
      <c r="A29" s="12" t="s">
        <v>198</v>
      </c>
      <c r="B29" s="18">
        <v>157.37707304263</v>
      </c>
      <c r="C29" s="10" t="s">
        <v>159</v>
      </c>
      <c r="D29" s="18">
        <v>107.449079441599</v>
      </c>
      <c r="E29" s="10" t="s">
        <v>159</v>
      </c>
      <c r="F29" s="18">
        <v>269.88567364997999</v>
      </c>
      <c r="G29" s="10" t="s">
        <v>159</v>
      </c>
      <c r="H29" s="18">
        <v>105.119771078494</v>
      </c>
      <c r="I29" s="10" t="s">
        <v>159</v>
      </c>
      <c r="J29" s="18">
        <v>90.600000345320296</v>
      </c>
      <c r="K29" s="10" t="s">
        <v>159</v>
      </c>
      <c r="L29" s="18">
        <v>0</v>
      </c>
      <c r="M29" s="10" t="s">
        <v>178</v>
      </c>
      <c r="N29" s="18">
        <v>20.1429178939857</v>
      </c>
      <c r="O29" s="10" t="s">
        <v>159</v>
      </c>
      <c r="P29" s="18">
        <v>0</v>
      </c>
      <c r="Q29" s="10" t="s">
        <v>238</v>
      </c>
      <c r="R29" s="18">
        <v>72.090635315473605</v>
      </c>
      <c r="S29" s="10" t="s">
        <v>180</v>
      </c>
    </row>
    <row r="30" spans="1:19" x14ac:dyDescent="0.2">
      <c r="A30" s="12" t="s">
        <v>199</v>
      </c>
      <c r="B30" s="18">
        <v>215.65882865158301</v>
      </c>
      <c r="C30" s="10" t="s">
        <v>159</v>
      </c>
      <c r="D30" s="18">
        <v>101.060369010104</v>
      </c>
      <c r="E30" s="10" t="s">
        <v>159</v>
      </c>
      <c r="F30" s="18">
        <v>236.40689183677199</v>
      </c>
      <c r="G30" s="10" t="s">
        <v>159</v>
      </c>
      <c r="H30" s="18">
        <v>107.45960319659601</v>
      </c>
      <c r="I30" s="10" t="s">
        <v>159</v>
      </c>
      <c r="J30" s="18">
        <v>89.342339302604998</v>
      </c>
      <c r="K30" s="10" t="s">
        <v>159</v>
      </c>
      <c r="L30" s="18">
        <v>0</v>
      </c>
      <c r="M30" s="10" t="s">
        <v>178</v>
      </c>
      <c r="N30" s="18">
        <v>18.508845714471502</v>
      </c>
      <c r="O30" s="10" t="s">
        <v>159</v>
      </c>
      <c r="P30" s="18">
        <v>0</v>
      </c>
      <c r="Q30" s="10" t="s">
        <v>238</v>
      </c>
      <c r="R30" s="18">
        <v>70.622233181581095</v>
      </c>
      <c r="S30" s="10" t="s">
        <v>180</v>
      </c>
    </row>
    <row r="31" spans="1:19" x14ac:dyDescent="0.2">
      <c r="A31" s="12" t="s">
        <v>200</v>
      </c>
      <c r="B31" s="18">
        <v>366.16486088223701</v>
      </c>
      <c r="C31" s="10" t="s">
        <v>159</v>
      </c>
      <c r="D31" s="18">
        <v>80.623563743219705</v>
      </c>
      <c r="E31" s="10" t="s">
        <v>159</v>
      </c>
      <c r="F31" s="18">
        <v>187.34835818081899</v>
      </c>
      <c r="G31" s="10" t="s">
        <v>159</v>
      </c>
      <c r="H31" s="18">
        <v>82.753437158404097</v>
      </c>
      <c r="I31" s="10" t="s">
        <v>159</v>
      </c>
      <c r="J31" s="18">
        <v>83.328829846178493</v>
      </c>
      <c r="K31" s="10" t="s">
        <v>159</v>
      </c>
      <c r="L31" s="18">
        <v>0</v>
      </c>
      <c r="M31" s="10" t="s">
        <v>178</v>
      </c>
      <c r="N31" s="18">
        <v>12.7386328560646</v>
      </c>
      <c r="O31" s="10" t="s">
        <v>159</v>
      </c>
      <c r="P31" s="18">
        <v>0</v>
      </c>
      <c r="Q31" s="10" t="s">
        <v>238</v>
      </c>
      <c r="R31" s="18">
        <v>59.410263601327799</v>
      </c>
      <c r="S31" s="10" t="s">
        <v>180</v>
      </c>
    </row>
    <row r="32" spans="1:19" x14ac:dyDescent="0.2">
      <c r="A32" s="15" t="s">
        <v>201</v>
      </c>
      <c r="B32" s="19">
        <v>613.35745429619305</v>
      </c>
      <c r="C32" s="14" t="s">
        <v>159</v>
      </c>
      <c r="D32" s="19">
        <v>99.334395381986397</v>
      </c>
      <c r="E32" s="14" t="s">
        <v>159</v>
      </c>
      <c r="F32" s="19">
        <v>278.55562955176998</v>
      </c>
      <c r="G32" s="14" t="s">
        <v>159</v>
      </c>
      <c r="H32" s="19">
        <v>112.22295895961</v>
      </c>
      <c r="I32" s="14" t="s">
        <v>159</v>
      </c>
      <c r="J32" s="19">
        <v>102.36634187052201</v>
      </c>
      <c r="K32" s="14" t="s">
        <v>159</v>
      </c>
      <c r="L32" s="19">
        <v>0</v>
      </c>
      <c r="M32" s="14" t="s">
        <v>178</v>
      </c>
      <c r="N32" s="19">
        <v>10.948385712127701</v>
      </c>
      <c r="O32" s="14" t="s">
        <v>159</v>
      </c>
      <c r="P32" s="19">
        <v>0</v>
      </c>
      <c r="Q32" s="14" t="s">
        <v>238</v>
      </c>
      <c r="R32" s="19">
        <v>77.391009183418106</v>
      </c>
      <c r="S32" s="14" t="s">
        <v>180</v>
      </c>
    </row>
    <row r="34" spans="1:2" x14ac:dyDescent="0.2">
      <c r="A34" s="16" t="s">
        <v>202</v>
      </c>
      <c r="B34" s="16" t="s">
        <v>203</v>
      </c>
    </row>
    <row r="36" spans="1:2" x14ac:dyDescent="0.2">
      <c r="B36" s="16" t="s">
        <v>308</v>
      </c>
    </row>
    <row r="37" spans="1:2" x14ac:dyDescent="0.2">
      <c r="B37" s="16" t="s">
        <v>309</v>
      </c>
    </row>
    <row r="39" spans="1:2" x14ac:dyDescent="0.2">
      <c r="B39" s="16" t="s">
        <v>208</v>
      </c>
    </row>
    <row r="40" spans="1:2" x14ac:dyDescent="0.2">
      <c r="B40" s="16" t="s">
        <v>241</v>
      </c>
    </row>
    <row r="41" spans="1:2" x14ac:dyDescent="0.2">
      <c r="B41" s="16" t="s">
        <v>209</v>
      </c>
    </row>
    <row r="44" spans="1:2" x14ac:dyDescent="0.2">
      <c r="A44" s="17" t="str">
        <f>HYPERLINK("#'KENO 3'!A2", "&lt;&lt;&lt; Previous table")</f>
        <v>&lt;&lt;&lt; Previous table</v>
      </c>
    </row>
    <row r="45" spans="1:2" x14ac:dyDescent="0.2">
      <c r="A45" s="17" t="str">
        <f>HYPERLINK("#'KENO 5'!A2", "&gt;&gt;&gt; Next table")</f>
        <v>&gt;&gt;&gt; Next table</v>
      </c>
    </row>
  </sheetData>
  <mergeCells count="12">
    <mergeCell ref="A2:S2"/>
    <mergeCell ref="A3:S3"/>
    <mergeCell ref="A6:S6"/>
    <mergeCell ref="B5:C5"/>
    <mergeCell ref="D5:E5"/>
    <mergeCell ref="F5:G5"/>
    <mergeCell ref="H5:I5"/>
    <mergeCell ref="J5:K5"/>
    <mergeCell ref="L5:M5"/>
    <mergeCell ref="N5:O5"/>
    <mergeCell ref="P5:Q5"/>
    <mergeCell ref="R5:S5"/>
  </mergeCells>
  <pageMargins left="0.7" right="0.7" top="0.75" bottom="0.75" header="0.3" footer="0.3"/>
  <pageSetup paperSize="9" orientation="portrait" horizontalDpi="300" verticalDpi="300"/>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dimension ref="A1:S47"/>
  <sheetViews>
    <sheetView workbookViewId="0"/>
  </sheetViews>
  <sheetFormatPr defaultColWidth="11.42578125" defaultRowHeight="12.75" x14ac:dyDescent="0.2"/>
  <cols>
    <col min="1" max="2" width="12.7109375" customWidth="1"/>
    <col min="3" max="3" width="4.42578125" customWidth="1"/>
    <col min="4" max="4" width="12.7109375" customWidth="1"/>
    <col min="5" max="5" width="4.42578125" customWidth="1"/>
    <col min="6" max="6" width="12.7109375" customWidth="1"/>
    <col min="7" max="7" width="4.42578125" customWidth="1"/>
    <col min="8" max="8" width="12.7109375" customWidth="1"/>
    <col min="9" max="9" width="4.42578125" customWidth="1"/>
    <col min="10" max="10" width="12.7109375" customWidth="1"/>
    <col min="11" max="11" width="4.42578125" customWidth="1"/>
    <col min="12" max="12" width="12.7109375" customWidth="1"/>
    <col min="13" max="13" width="4.42578125" customWidth="1"/>
    <col min="14" max="14" width="12.7109375" customWidth="1"/>
    <col min="15" max="15" width="4.42578125" customWidth="1"/>
    <col min="16" max="16" width="12.7109375" customWidth="1"/>
    <col min="17" max="17" width="4.42578125" customWidth="1"/>
    <col min="18" max="18" width="12.7109375" customWidth="1"/>
    <col min="19" max="19" width="4.42578125" customWidth="1"/>
  </cols>
  <sheetData>
    <row r="1" spans="1:19" x14ac:dyDescent="0.2">
      <c r="A1" s="8" t="str">
        <f>HYPERLINK("#'INDEX'!B55", "Link to index")</f>
        <v>Link to index</v>
      </c>
    </row>
    <row r="2" spans="1:19" ht="15.75" customHeight="1" x14ac:dyDescent="0.2">
      <c r="A2" s="25" t="s">
        <v>313</v>
      </c>
      <c r="B2" s="24"/>
      <c r="C2" s="24"/>
      <c r="D2" s="24"/>
      <c r="E2" s="24"/>
      <c r="F2" s="24"/>
      <c r="G2" s="24"/>
      <c r="H2" s="24"/>
      <c r="I2" s="24"/>
      <c r="J2" s="24"/>
      <c r="K2" s="24"/>
      <c r="L2" s="24"/>
      <c r="M2" s="24"/>
      <c r="N2" s="24"/>
      <c r="O2" s="24"/>
      <c r="P2" s="24"/>
      <c r="Q2" s="24"/>
      <c r="R2" s="24"/>
      <c r="S2" s="24"/>
    </row>
    <row r="3" spans="1:19" ht="15.75" customHeight="1" x14ac:dyDescent="0.2">
      <c r="A3" s="25" t="s">
        <v>73</v>
      </c>
      <c r="B3" s="24"/>
      <c r="C3" s="24"/>
      <c r="D3" s="24"/>
      <c r="E3" s="24"/>
      <c r="F3" s="24"/>
      <c r="G3" s="24"/>
      <c r="H3" s="24"/>
      <c r="I3" s="24"/>
      <c r="J3" s="24"/>
      <c r="K3" s="24"/>
      <c r="L3" s="24"/>
      <c r="M3" s="24"/>
      <c r="N3" s="24"/>
      <c r="O3" s="24"/>
      <c r="P3" s="24"/>
      <c r="Q3" s="24"/>
      <c r="R3" s="24"/>
      <c r="S3" s="24"/>
    </row>
    <row r="4" spans="1:19" ht="15.75" customHeight="1" x14ac:dyDescent="0.2"/>
    <row r="5" spans="1:19" ht="55.5" customHeight="1" x14ac:dyDescent="0.2">
      <c r="A5" s="11" t="s">
        <v>159</v>
      </c>
      <c r="B5" s="27" t="s">
        <v>160</v>
      </c>
      <c r="C5" s="27" t="s">
        <v>159</v>
      </c>
      <c r="D5" s="27" t="s">
        <v>161</v>
      </c>
      <c r="E5" s="27" t="s">
        <v>159</v>
      </c>
      <c r="F5" s="27" t="s">
        <v>162</v>
      </c>
      <c r="G5" s="27" t="s">
        <v>159</v>
      </c>
      <c r="H5" s="27" t="s">
        <v>163</v>
      </c>
      <c r="I5" s="27" t="s">
        <v>159</v>
      </c>
      <c r="J5" s="27" t="s">
        <v>164</v>
      </c>
      <c r="K5" s="27" t="s">
        <v>159</v>
      </c>
      <c r="L5" s="27" t="s">
        <v>165</v>
      </c>
      <c r="M5" s="27" t="s">
        <v>159</v>
      </c>
      <c r="N5" s="27" t="s">
        <v>166</v>
      </c>
      <c r="O5" s="27" t="s">
        <v>159</v>
      </c>
      <c r="P5" s="27" t="s">
        <v>167</v>
      </c>
      <c r="Q5" s="27" t="s">
        <v>159</v>
      </c>
      <c r="R5" s="27" t="s">
        <v>168</v>
      </c>
      <c r="S5" s="27" t="s">
        <v>159</v>
      </c>
    </row>
    <row r="6" spans="1:19" x14ac:dyDescent="0.2">
      <c r="A6" s="26" t="s">
        <v>169</v>
      </c>
      <c r="B6" s="26"/>
      <c r="C6" s="26"/>
      <c r="D6" s="26"/>
      <c r="E6" s="26"/>
      <c r="F6" s="26"/>
      <c r="G6" s="26"/>
      <c r="H6" s="26"/>
      <c r="I6" s="26"/>
      <c r="J6" s="26"/>
      <c r="K6" s="26"/>
      <c r="L6" s="26"/>
      <c r="M6" s="26"/>
      <c r="N6" s="26"/>
      <c r="O6" s="26"/>
      <c r="P6" s="26"/>
      <c r="Q6" s="26"/>
      <c r="R6" s="26"/>
      <c r="S6" s="26"/>
    </row>
    <row r="7" spans="1:19" x14ac:dyDescent="0.2">
      <c r="A7" s="12" t="s">
        <v>170</v>
      </c>
      <c r="B7" s="9">
        <v>0</v>
      </c>
      <c r="C7" s="10" t="s">
        <v>159</v>
      </c>
      <c r="D7" s="9">
        <v>88.03</v>
      </c>
      <c r="E7" s="10" t="s">
        <v>159</v>
      </c>
      <c r="F7" s="9">
        <v>0</v>
      </c>
      <c r="G7" s="10" t="s">
        <v>159</v>
      </c>
      <c r="H7" s="9">
        <v>0</v>
      </c>
      <c r="I7" s="10" t="s">
        <v>159</v>
      </c>
      <c r="J7" s="9">
        <v>12.818</v>
      </c>
      <c r="K7" s="10" t="s">
        <v>159</v>
      </c>
      <c r="L7" s="9">
        <v>12.260999999999999</v>
      </c>
      <c r="M7" s="10" t="s">
        <v>159</v>
      </c>
      <c r="N7" s="9">
        <v>8.702</v>
      </c>
      <c r="O7" s="10" t="s">
        <v>159</v>
      </c>
      <c r="P7" s="9">
        <v>0</v>
      </c>
      <c r="Q7" s="10" t="s">
        <v>238</v>
      </c>
      <c r="R7" s="9">
        <v>121.81100000000001</v>
      </c>
      <c r="S7" s="10" t="s">
        <v>159</v>
      </c>
    </row>
    <row r="8" spans="1:19" x14ac:dyDescent="0.2">
      <c r="A8" s="12" t="s">
        <v>171</v>
      </c>
      <c r="B8" s="9">
        <v>0</v>
      </c>
      <c r="C8" s="10" t="s">
        <v>159</v>
      </c>
      <c r="D8" s="9">
        <v>90.174999999999997</v>
      </c>
      <c r="E8" s="10" t="s">
        <v>159</v>
      </c>
      <c r="F8" s="9">
        <v>0</v>
      </c>
      <c r="G8" s="10" t="s">
        <v>159</v>
      </c>
      <c r="H8" s="9">
        <v>0</v>
      </c>
      <c r="I8" s="10" t="s">
        <v>159</v>
      </c>
      <c r="J8" s="9">
        <v>13.097</v>
      </c>
      <c r="K8" s="10" t="s">
        <v>159</v>
      </c>
      <c r="L8" s="9">
        <v>15.718999999999999</v>
      </c>
      <c r="M8" s="10" t="s">
        <v>159</v>
      </c>
      <c r="N8" s="9">
        <v>7.1589999999999998</v>
      </c>
      <c r="O8" s="10" t="s">
        <v>159</v>
      </c>
      <c r="P8" s="9">
        <v>0</v>
      </c>
      <c r="Q8" s="10" t="s">
        <v>238</v>
      </c>
      <c r="R8" s="9">
        <v>126.15</v>
      </c>
      <c r="S8" s="10" t="s">
        <v>159</v>
      </c>
    </row>
    <row r="9" spans="1:19" x14ac:dyDescent="0.2">
      <c r="A9" s="12" t="s">
        <v>172</v>
      </c>
      <c r="B9" s="9">
        <v>0</v>
      </c>
      <c r="C9" s="10" t="s">
        <v>159</v>
      </c>
      <c r="D9" s="9">
        <v>96.1</v>
      </c>
      <c r="E9" s="10" t="s">
        <v>159</v>
      </c>
      <c r="F9" s="9">
        <v>0</v>
      </c>
      <c r="G9" s="10" t="s">
        <v>159</v>
      </c>
      <c r="H9" s="9">
        <v>38.591000000000001</v>
      </c>
      <c r="I9" s="10" t="s">
        <v>159</v>
      </c>
      <c r="J9" s="9">
        <v>13.071</v>
      </c>
      <c r="K9" s="10" t="s">
        <v>159</v>
      </c>
      <c r="L9" s="9">
        <v>16.265999999999998</v>
      </c>
      <c r="M9" s="10" t="s">
        <v>159</v>
      </c>
      <c r="N9" s="9">
        <v>7.0839999999999996</v>
      </c>
      <c r="O9" s="10" t="s">
        <v>159</v>
      </c>
      <c r="P9" s="9">
        <v>0</v>
      </c>
      <c r="Q9" s="10" t="s">
        <v>238</v>
      </c>
      <c r="R9" s="9">
        <v>171.11199999999999</v>
      </c>
      <c r="S9" s="10" t="s">
        <v>159</v>
      </c>
    </row>
    <row r="10" spans="1:19" x14ac:dyDescent="0.2">
      <c r="A10" s="12" t="s">
        <v>173</v>
      </c>
      <c r="B10" s="9">
        <v>0</v>
      </c>
      <c r="C10" s="10" t="s">
        <v>159</v>
      </c>
      <c r="D10" s="9">
        <v>89.625</v>
      </c>
      <c r="E10" s="10" t="s">
        <v>159</v>
      </c>
      <c r="F10" s="9">
        <v>0</v>
      </c>
      <c r="G10" s="10" t="s">
        <v>159</v>
      </c>
      <c r="H10" s="9">
        <v>52.405999999999999</v>
      </c>
      <c r="I10" s="10" t="s">
        <v>159</v>
      </c>
      <c r="J10" s="9">
        <v>12.614000000000001</v>
      </c>
      <c r="K10" s="10" t="s">
        <v>159</v>
      </c>
      <c r="L10" s="9">
        <v>16.477</v>
      </c>
      <c r="M10" s="10" t="s">
        <v>159</v>
      </c>
      <c r="N10" s="9">
        <v>7.1970000000000001</v>
      </c>
      <c r="O10" s="10" t="s">
        <v>159</v>
      </c>
      <c r="P10" s="9">
        <v>0</v>
      </c>
      <c r="Q10" s="10" t="s">
        <v>238</v>
      </c>
      <c r="R10" s="9">
        <v>178.31899999999999</v>
      </c>
      <c r="S10" s="10" t="s">
        <v>159</v>
      </c>
    </row>
    <row r="11" spans="1:19" x14ac:dyDescent="0.2">
      <c r="A11" s="12" t="s">
        <v>174</v>
      </c>
      <c r="B11" s="9">
        <v>0</v>
      </c>
      <c r="C11" s="10" t="s">
        <v>159</v>
      </c>
      <c r="D11" s="9">
        <v>91.45</v>
      </c>
      <c r="E11" s="10" t="s">
        <v>159</v>
      </c>
      <c r="F11" s="9">
        <v>0</v>
      </c>
      <c r="G11" s="10" t="s">
        <v>159</v>
      </c>
      <c r="H11" s="9">
        <v>54.16</v>
      </c>
      <c r="I11" s="10" t="s">
        <v>159</v>
      </c>
      <c r="J11" s="9">
        <v>15.611000000000001</v>
      </c>
      <c r="K11" s="10" t="s">
        <v>159</v>
      </c>
      <c r="L11" s="9">
        <v>15.176</v>
      </c>
      <c r="M11" s="10" t="s">
        <v>159</v>
      </c>
      <c r="N11" s="9">
        <v>6.7830000000000004</v>
      </c>
      <c r="O11" s="10" t="s">
        <v>159</v>
      </c>
      <c r="P11" s="9">
        <v>0</v>
      </c>
      <c r="Q11" s="10" t="s">
        <v>238</v>
      </c>
      <c r="R11" s="9">
        <v>183.18</v>
      </c>
      <c r="S11" s="10" t="s">
        <v>159</v>
      </c>
    </row>
    <row r="12" spans="1:19" x14ac:dyDescent="0.2">
      <c r="A12" s="12" t="s">
        <v>175</v>
      </c>
      <c r="B12" s="9">
        <v>0</v>
      </c>
      <c r="C12" s="10" t="s">
        <v>159</v>
      </c>
      <c r="D12" s="9">
        <v>85.2</v>
      </c>
      <c r="E12" s="10" t="s">
        <v>159</v>
      </c>
      <c r="F12" s="9">
        <v>0</v>
      </c>
      <c r="G12" s="10" t="s">
        <v>159</v>
      </c>
      <c r="H12" s="9">
        <v>53.564999999999998</v>
      </c>
      <c r="I12" s="10" t="s">
        <v>159</v>
      </c>
      <c r="J12" s="9">
        <v>12.631</v>
      </c>
      <c r="K12" s="10" t="s">
        <v>159</v>
      </c>
      <c r="L12" s="9">
        <v>18.312000000000001</v>
      </c>
      <c r="M12" s="10" t="s">
        <v>159</v>
      </c>
      <c r="N12" s="9">
        <v>6.8559999999999999</v>
      </c>
      <c r="O12" s="10" t="s">
        <v>159</v>
      </c>
      <c r="P12" s="9">
        <v>0</v>
      </c>
      <c r="Q12" s="10" t="s">
        <v>238</v>
      </c>
      <c r="R12" s="9">
        <v>176.56399999999999</v>
      </c>
      <c r="S12" s="10" t="s">
        <v>159</v>
      </c>
    </row>
    <row r="13" spans="1:19" x14ac:dyDescent="0.2">
      <c r="A13" s="12" t="s">
        <v>176</v>
      </c>
      <c r="B13" s="9">
        <v>0.71299999999999997</v>
      </c>
      <c r="C13" s="10" t="s">
        <v>159</v>
      </c>
      <c r="D13" s="9">
        <v>0</v>
      </c>
      <c r="E13" s="10" t="s">
        <v>178</v>
      </c>
      <c r="F13" s="9">
        <v>0</v>
      </c>
      <c r="G13" s="10" t="s">
        <v>159</v>
      </c>
      <c r="H13" s="9">
        <v>65.186000000000007</v>
      </c>
      <c r="I13" s="10" t="s">
        <v>159</v>
      </c>
      <c r="J13" s="9">
        <v>12.46</v>
      </c>
      <c r="K13" s="10" t="s">
        <v>159</v>
      </c>
      <c r="L13" s="9">
        <v>17.576000000000001</v>
      </c>
      <c r="M13" s="10" t="s">
        <v>159</v>
      </c>
      <c r="N13" s="9">
        <v>6.5979999999999999</v>
      </c>
      <c r="O13" s="10" t="s">
        <v>159</v>
      </c>
      <c r="P13" s="9">
        <v>0</v>
      </c>
      <c r="Q13" s="10" t="s">
        <v>238</v>
      </c>
      <c r="R13" s="9">
        <v>102.533</v>
      </c>
      <c r="S13" s="10" t="s">
        <v>180</v>
      </c>
    </row>
    <row r="14" spans="1:19" x14ac:dyDescent="0.2">
      <c r="A14" s="12" t="s">
        <v>177</v>
      </c>
      <c r="B14" s="9">
        <v>0.628</v>
      </c>
      <c r="C14" s="10" t="s">
        <v>159</v>
      </c>
      <c r="D14" s="9">
        <v>36.299999999999997</v>
      </c>
      <c r="E14" s="10" t="s">
        <v>314</v>
      </c>
      <c r="F14" s="9">
        <v>0</v>
      </c>
      <c r="G14" s="10" t="s">
        <v>159</v>
      </c>
      <c r="H14" s="9">
        <v>67.019000000000005</v>
      </c>
      <c r="I14" s="10" t="s">
        <v>159</v>
      </c>
      <c r="J14" s="9">
        <v>10.454000000000001</v>
      </c>
      <c r="K14" s="10" t="s">
        <v>159</v>
      </c>
      <c r="L14" s="9">
        <v>15.96</v>
      </c>
      <c r="M14" s="10" t="s">
        <v>159</v>
      </c>
      <c r="N14" s="9">
        <v>6.0869999999999997</v>
      </c>
      <c r="O14" s="10" t="s">
        <v>159</v>
      </c>
      <c r="P14" s="9">
        <v>0</v>
      </c>
      <c r="Q14" s="10" t="s">
        <v>238</v>
      </c>
      <c r="R14" s="9">
        <v>136.44800000000001</v>
      </c>
      <c r="S14" s="10" t="s">
        <v>314</v>
      </c>
    </row>
    <row r="15" spans="1:19" x14ac:dyDescent="0.2">
      <c r="A15" s="12" t="s">
        <v>181</v>
      </c>
      <c r="B15" s="9">
        <v>0.57799999999999996</v>
      </c>
      <c r="C15" s="10" t="s">
        <v>159</v>
      </c>
      <c r="D15" s="9">
        <v>84.007000000000005</v>
      </c>
      <c r="E15" s="10" t="s">
        <v>314</v>
      </c>
      <c r="F15" s="9">
        <v>0</v>
      </c>
      <c r="G15" s="10" t="s">
        <v>159</v>
      </c>
      <c r="H15" s="9">
        <v>68.471000000000004</v>
      </c>
      <c r="I15" s="10" t="s">
        <v>159</v>
      </c>
      <c r="J15" s="9">
        <v>11.276</v>
      </c>
      <c r="K15" s="10" t="s">
        <v>159</v>
      </c>
      <c r="L15" s="9">
        <v>16.928999999999998</v>
      </c>
      <c r="M15" s="10" t="s">
        <v>159</v>
      </c>
      <c r="N15" s="9">
        <v>6.6890000000000001</v>
      </c>
      <c r="O15" s="10" t="s">
        <v>159</v>
      </c>
      <c r="P15" s="9">
        <v>0</v>
      </c>
      <c r="Q15" s="10" t="s">
        <v>238</v>
      </c>
      <c r="R15" s="9">
        <v>187.95</v>
      </c>
      <c r="S15" s="10" t="s">
        <v>314</v>
      </c>
    </row>
    <row r="16" spans="1:19" x14ac:dyDescent="0.2">
      <c r="A16" s="12" t="s">
        <v>182</v>
      </c>
      <c r="B16" s="9">
        <v>0.71699999999999997</v>
      </c>
      <c r="C16" s="10" t="s">
        <v>159</v>
      </c>
      <c r="D16" s="9">
        <v>86.212000000000003</v>
      </c>
      <c r="E16" s="10" t="s">
        <v>314</v>
      </c>
      <c r="F16" s="9">
        <v>0</v>
      </c>
      <c r="G16" s="10" t="s">
        <v>159</v>
      </c>
      <c r="H16" s="9">
        <v>79.914000000000001</v>
      </c>
      <c r="I16" s="10" t="s">
        <v>159</v>
      </c>
      <c r="J16" s="9">
        <v>15.185</v>
      </c>
      <c r="K16" s="10" t="s">
        <v>159</v>
      </c>
      <c r="L16" s="9">
        <v>19.957999999999998</v>
      </c>
      <c r="M16" s="10" t="s">
        <v>159</v>
      </c>
      <c r="N16" s="9">
        <v>6.5609999999999999</v>
      </c>
      <c r="O16" s="10" t="s">
        <v>159</v>
      </c>
      <c r="P16" s="9">
        <v>0</v>
      </c>
      <c r="Q16" s="10" t="s">
        <v>238</v>
      </c>
      <c r="R16" s="9">
        <v>208.547</v>
      </c>
      <c r="S16" s="10" t="s">
        <v>314</v>
      </c>
    </row>
    <row r="17" spans="1:19" x14ac:dyDescent="0.2">
      <c r="A17" s="12" t="s">
        <v>183</v>
      </c>
      <c r="B17" s="9">
        <v>0.70599999999999996</v>
      </c>
      <c r="C17" s="10" t="s">
        <v>159</v>
      </c>
      <c r="D17" s="9">
        <v>83.918000000000006</v>
      </c>
      <c r="E17" s="10" t="s">
        <v>314</v>
      </c>
      <c r="F17" s="9">
        <v>0</v>
      </c>
      <c r="G17" s="10" t="s">
        <v>159</v>
      </c>
      <c r="H17" s="9">
        <v>86.012</v>
      </c>
      <c r="I17" s="10" t="s">
        <v>159</v>
      </c>
      <c r="J17" s="9">
        <v>13.516</v>
      </c>
      <c r="K17" s="10" t="s">
        <v>159</v>
      </c>
      <c r="L17" s="9">
        <v>20.352</v>
      </c>
      <c r="M17" s="10" t="s">
        <v>159</v>
      </c>
      <c r="N17" s="9">
        <v>6.3419999999999996</v>
      </c>
      <c r="O17" s="10" t="s">
        <v>159</v>
      </c>
      <c r="P17" s="9">
        <v>0</v>
      </c>
      <c r="Q17" s="10" t="s">
        <v>238</v>
      </c>
      <c r="R17" s="9">
        <v>210.846</v>
      </c>
      <c r="S17" s="10" t="s">
        <v>314</v>
      </c>
    </row>
    <row r="18" spans="1:19" x14ac:dyDescent="0.2">
      <c r="A18" s="12" t="s">
        <v>184</v>
      </c>
      <c r="B18" s="9">
        <v>0.95099999999999996</v>
      </c>
      <c r="C18" s="10" t="s">
        <v>159</v>
      </c>
      <c r="D18" s="9">
        <v>80.293999999999997</v>
      </c>
      <c r="E18" s="10" t="s">
        <v>314</v>
      </c>
      <c r="F18" s="9">
        <v>0</v>
      </c>
      <c r="G18" s="10" t="s">
        <v>159</v>
      </c>
      <c r="H18" s="9">
        <v>79.343000000000004</v>
      </c>
      <c r="I18" s="10" t="s">
        <v>159</v>
      </c>
      <c r="J18" s="9">
        <v>13.092000000000001</v>
      </c>
      <c r="K18" s="10" t="s">
        <v>159</v>
      </c>
      <c r="L18" s="9">
        <v>20.78</v>
      </c>
      <c r="M18" s="10" t="s">
        <v>159</v>
      </c>
      <c r="N18" s="9">
        <v>7.2690000000000001</v>
      </c>
      <c r="O18" s="10" t="s">
        <v>159</v>
      </c>
      <c r="P18" s="9">
        <v>0</v>
      </c>
      <c r="Q18" s="10" t="s">
        <v>238</v>
      </c>
      <c r="R18" s="9">
        <v>201.72900000000001</v>
      </c>
      <c r="S18" s="10" t="s">
        <v>314</v>
      </c>
    </row>
    <row r="19" spans="1:19" x14ac:dyDescent="0.2">
      <c r="A19" s="12" t="s">
        <v>185</v>
      </c>
      <c r="B19" s="9">
        <v>0.91100000000000003</v>
      </c>
      <c r="C19" s="10" t="s">
        <v>159</v>
      </c>
      <c r="D19" s="9">
        <v>88.665000000000006</v>
      </c>
      <c r="E19" s="10" t="s">
        <v>179</v>
      </c>
      <c r="F19" s="9">
        <v>10.119237999999999</v>
      </c>
      <c r="G19" s="10" t="s">
        <v>186</v>
      </c>
      <c r="H19" s="9">
        <v>86.249368259999997</v>
      </c>
      <c r="I19" s="10" t="s">
        <v>159</v>
      </c>
      <c r="J19" s="9">
        <v>13.587999999999999</v>
      </c>
      <c r="K19" s="10" t="s">
        <v>159</v>
      </c>
      <c r="L19" s="9">
        <v>22.363</v>
      </c>
      <c r="M19" s="10" t="s">
        <v>159</v>
      </c>
      <c r="N19" s="9">
        <v>6.548</v>
      </c>
      <c r="O19" s="10" t="s">
        <v>159</v>
      </c>
      <c r="P19" s="9">
        <v>0</v>
      </c>
      <c r="Q19" s="10" t="s">
        <v>238</v>
      </c>
      <c r="R19" s="9">
        <v>228.44360626</v>
      </c>
      <c r="S19" s="10" t="s">
        <v>159</v>
      </c>
    </row>
    <row r="20" spans="1:19" x14ac:dyDescent="0.2">
      <c r="A20" s="12" t="s">
        <v>187</v>
      </c>
      <c r="B20" s="9">
        <v>0.94299999999999995</v>
      </c>
      <c r="C20" s="10" t="s">
        <v>159</v>
      </c>
      <c r="D20" s="9">
        <v>105.416</v>
      </c>
      <c r="E20" s="10" t="s">
        <v>159</v>
      </c>
      <c r="F20" s="9">
        <v>8.1800493000000003</v>
      </c>
      <c r="G20" s="10" t="s">
        <v>159</v>
      </c>
      <c r="H20" s="9">
        <v>96.438000000000002</v>
      </c>
      <c r="I20" s="10" t="s">
        <v>159</v>
      </c>
      <c r="J20" s="9">
        <v>16.702000000000002</v>
      </c>
      <c r="K20" s="10" t="s">
        <v>159</v>
      </c>
      <c r="L20" s="9">
        <v>25.792000000000002</v>
      </c>
      <c r="M20" s="10" t="s">
        <v>159</v>
      </c>
      <c r="N20" s="9">
        <v>6.5869999999999997</v>
      </c>
      <c r="O20" s="10" t="s">
        <v>159</v>
      </c>
      <c r="P20" s="9">
        <v>0</v>
      </c>
      <c r="Q20" s="10" t="s">
        <v>238</v>
      </c>
      <c r="R20" s="9">
        <v>260.05804929999999</v>
      </c>
      <c r="S20" s="10" t="s">
        <v>159</v>
      </c>
    </row>
    <row r="21" spans="1:19" x14ac:dyDescent="0.2">
      <c r="A21" s="12" t="s">
        <v>188</v>
      </c>
      <c r="B21" s="9">
        <v>0.90900000000000003</v>
      </c>
      <c r="C21" s="10" t="s">
        <v>159</v>
      </c>
      <c r="D21" s="9">
        <v>112.634</v>
      </c>
      <c r="E21" s="10" t="s">
        <v>159</v>
      </c>
      <c r="F21" s="9">
        <v>8.9672839999999994</v>
      </c>
      <c r="G21" s="10" t="s">
        <v>159</v>
      </c>
      <c r="H21" s="9">
        <v>89.150999999999996</v>
      </c>
      <c r="I21" s="10" t="s">
        <v>159</v>
      </c>
      <c r="J21" s="9">
        <v>19.324000000000002</v>
      </c>
      <c r="K21" s="10" t="s">
        <v>159</v>
      </c>
      <c r="L21" s="9">
        <v>25.024000000000001</v>
      </c>
      <c r="M21" s="10" t="s">
        <v>159</v>
      </c>
      <c r="N21" s="9">
        <v>5.8408227500000001</v>
      </c>
      <c r="O21" s="10" t="s">
        <v>159</v>
      </c>
      <c r="P21" s="9">
        <v>0</v>
      </c>
      <c r="Q21" s="10" t="s">
        <v>238</v>
      </c>
      <c r="R21" s="9">
        <v>261.85010675000001</v>
      </c>
      <c r="S21" s="10" t="s">
        <v>159</v>
      </c>
    </row>
    <row r="22" spans="1:19" x14ac:dyDescent="0.2">
      <c r="A22" s="12" t="s">
        <v>189</v>
      </c>
      <c r="B22" s="9">
        <v>1.016</v>
      </c>
      <c r="C22" s="10" t="s">
        <v>159</v>
      </c>
      <c r="D22" s="9">
        <v>123.607</v>
      </c>
      <c r="E22" s="10" t="s">
        <v>159</v>
      </c>
      <c r="F22" s="9">
        <v>9.1313060000000004</v>
      </c>
      <c r="G22" s="10" t="s">
        <v>159</v>
      </c>
      <c r="H22" s="9">
        <v>100.42400000000001</v>
      </c>
      <c r="I22" s="10" t="s">
        <v>159</v>
      </c>
      <c r="J22" s="9">
        <v>17.626000000000001</v>
      </c>
      <c r="K22" s="10" t="s">
        <v>159</v>
      </c>
      <c r="L22" s="9">
        <v>27.600999999999999</v>
      </c>
      <c r="M22" s="10" t="s">
        <v>159</v>
      </c>
      <c r="N22" s="9">
        <v>5.7869999999999999</v>
      </c>
      <c r="O22" s="10" t="s">
        <v>159</v>
      </c>
      <c r="P22" s="9">
        <v>0</v>
      </c>
      <c r="Q22" s="10" t="s">
        <v>238</v>
      </c>
      <c r="R22" s="9">
        <v>285.19230599999997</v>
      </c>
      <c r="S22" s="10" t="s">
        <v>159</v>
      </c>
    </row>
    <row r="23" spans="1:19" x14ac:dyDescent="0.2">
      <c r="A23" s="12" t="s">
        <v>190</v>
      </c>
      <c r="B23" s="9">
        <v>1.048</v>
      </c>
      <c r="C23" s="10" t="s">
        <v>159</v>
      </c>
      <c r="D23" s="9">
        <v>134.19900000000001</v>
      </c>
      <c r="E23" s="10" t="s">
        <v>159</v>
      </c>
      <c r="F23" s="9">
        <v>13.226917</v>
      </c>
      <c r="G23" s="10" t="s">
        <v>159</v>
      </c>
      <c r="H23" s="9">
        <v>107.56100000000001</v>
      </c>
      <c r="I23" s="10" t="s">
        <v>159</v>
      </c>
      <c r="J23" s="9">
        <v>16.414999999999999</v>
      </c>
      <c r="K23" s="10" t="s">
        <v>159</v>
      </c>
      <c r="L23" s="9">
        <v>27.654</v>
      </c>
      <c r="M23" s="10" t="s">
        <v>159</v>
      </c>
      <c r="N23" s="9">
        <v>7.048</v>
      </c>
      <c r="O23" s="10" t="s">
        <v>225</v>
      </c>
      <c r="P23" s="9">
        <v>0</v>
      </c>
      <c r="Q23" s="10" t="s">
        <v>238</v>
      </c>
      <c r="R23" s="9">
        <v>307.15191700000003</v>
      </c>
      <c r="S23" s="10" t="s">
        <v>159</v>
      </c>
    </row>
    <row r="24" spans="1:19" x14ac:dyDescent="0.2">
      <c r="A24" s="12" t="s">
        <v>191</v>
      </c>
      <c r="B24" s="9">
        <v>1.1020000000000001</v>
      </c>
      <c r="C24" s="10" t="s">
        <v>159</v>
      </c>
      <c r="D24" s="9">
        <v>134.71299999999999</v>
      </c>
      <c r="E24" s="10" t="s">
        <v>159</v>
      </c>
      <c r="F24" s="9">
        <v>14.921777000000001</v>
      </c>
      <c r="G24" s="10" t="s">
        <v>159</v>
      </c>
      <c r="H24" s="9">
        <v>109.325</v>
      </c>
      <c r="I24" s="10" t="s">
        <v>159</v>
      </c>
      <c r="J24" s="9">
        <v>18.103000000000002</v>
      </c>
      <c r="K24" s="10" t="s">
        <v>159</v>
      </c>
      <c r="L24" s="9">
        <v>29.166</v>
      </c>
      <c r="M24" s="10" t="s">
        <v>159</v>
      </c>
      <c r="N24" s="9">
        <v>13.894</v>
      </c>
      <c r="O24" s="10" t="s">
        <v>159</v>
      </c>
      <c r="P24" s="9">
        <v>0</v>
      </c>
      <c r="Q24" s="10" t="s">
        <v>238</v>
      </c>
      <c r="R24" s="9">
        <v>321.22477700000002</v>
      </c>
      <c r="S24" s="10" t="s">
        <v>159</v>
      </c>
    </row>
    <row r="25" spans="1:19" x14ac:dyDescent="0.2">
      <c r="A25" s="12" t="s">
        <v>192</v>
      </c>
      <c r="B25" s="9">
        <v>0.65</v>
      </c>
      <c r="C25" s="10" t="s">
        <v>159</v>
      </c>
      <c r="D25" s="9">
        <v>133.24600000000001</v>
      </c>
      <c r="E25" s="10" t="s">
        <v>159</v>
      </c>
      <c r="F25" s="9">
        <v>15.166644</v>
      </c>
      <c r="G25" s="10" t="s">
        <v>159</v>
      </c>
      <c r="H25" s="9">
        <v>110.333</v>
      </c>
      <c r="I25" s="10" t="s">
        <v>159</v>
      </c>
      <c r="J25" s="9">
        <v>20.342928520000001</v>
      </c>
      <c r="K25" s="10" t="s">
        <v>159</v>
      </c>
      <c r="L25" s="9">
        <v>32.424616</v>
      </c>
      <c r="M25" s="10" t="s">
        <v>159</v>
      </c>
      <c r="N25" s="9">
        <v>14.996725</v>
      </c>
      <c r="O25" s="10" t="s">
        <v>159</v>
      </c>
      <c r="P25" s="9">
        <v>0</v>
      </c>
      <c r="Q25" s="10" t="s">
        <v>238</v>
      </c>
      <c r="R25" s="9">
        <v>327.15991351999998</v>
      </c>
      <c r="S25" s="10" t="s">
        <v>159</v>
      </c>
    </row>
    <row r="26" spans="1:19" x14ac:dyDescent="0.2">
      <c r="A26" s="12" t="s">
        <v>193</v>
      </c>
      <c r="B26" s="9">
        <v>1.1819999999999999</v>
      </c>
      <c r="C26" s="10" t="s">
        <v>159</v>
      </c>
      <c r="D26" s="9">
        <v>142.77099999999999</v>
      </c>
      <c r="E26" s="10" t="s">
        <v>159</v>
      </c>
      <c r="F26" s="9">
        <v>14.208098</v>
      </c>
      <c r="G26" s="10" t="s">
        <v>159</v>
      </c>
      <c r="H26" s="9">
        <v>102.56100000000001</v>
      </c>
      <c r="I26" s="10" t="s">
        <v>159</v>
      </c>
      <c r="J26" s="9">
        <v>19.12722514</v>
      </c>
      <c r="K26" s="10" t="s">
        <v>159</v>
      </c>
      <c r="L26" s="9">
        <v>30.207000000000001</v>
      </c>
      <c r="M26" s="10" t="s">
        <v>159</v>
      </c>
      <c r="N26" s="9">
        <v>16.737841549999999</v>
      </c>
      <c r="O26" s="10" t="s">
        <v>159</v>
      </c>
      <c r="P26" s="9">
        <v>0</v>
      </c>
      <c r="Q26" s="10" t="s">
        <v>238</v>
      </c>
      <c r="R26" s="9">
        <v>326.79416469</v>
      </c>
      <c r="S26" s="10" t="s">
        <v>159</v>
      </c>
    </row>
    <row r="27" spans="1:19" x14ac:dyDescent="0.2">
      <c r="A27" s="12" t="s">
        <v>195</v>
      </c>
      <c r="B27" s="9">
        <v>1.4610000000000001</v>
      </c>
      <c r="C27" s="10" t="s">
        <v>159</v>
      </c>
      <c r="D27" s="9">
        <v>153.17500000000001</v>
      </c>
      <c r="E27" s="10" t="s">
        <v>159</v>
      </c>
      <c r="F27" s="9">
        <v>11.400969999999999</v>
      </c>
      <c r="G27" s="10" t="s">
        <v>159</v>
      </c>
      <c r="H27" s="9">
        <v>104.901</v>
      </c>
      <c r="I27" s="10" t="s">
        <v>159</v>
      </c>
      <c r="J27" s="9">
        <v>21.869</v>
      </c>
      <c r="K27" s="10" t="s">
        <v>159</v>
      </c>
      <c r="L27" s="9">
        <v>33.335999999999999</v>
      </c>
      <c r="M27" s="10" t="s">
        <v>159</v>
      </c>
      <c r="N27" s="9">
        <v>19.701202380000002</v>
      </c>
      <c r="O27" s="10" t="s">
        <v>159</v>
      </c>
      <c r="P27" s="9">
        <v>0</v>
      </c>
      <c r="Q27" s="10" t="s">
        <v>238</v>
      </c>
      <c r="R27" s="9">
        <v>345.84417237999997</v>
      </c>
      <c r="S27" s="10" t="s">
        <v>159</v>
      </c>
    </row>
    <row r="28" spans="1:19" x14ac:dyDescent="0.2">
      <c r="A28" s="12" t="s">
        <v>196</v>
      </c>
      <c r="B28" s="9">
        <v>2.7050000000000001</v>
      </c>
      <c r="C28" s="10" t="s">
        <v>159</v>
      </c>
      <c r="D28" s="9">
        <v>160.02699999999999</v>
      </c>
      <c r="E28" s="10" t="s">
        <v>159</v>
      </c>
      <c r="F28" s="9">
        <v>13.754465</v>
      </c>
      <c r="G28" s="10" t="s">
        <v>159</v>
      </c>
      <c r="H28" s="9">
        <v>101.14829499</v>
      </c>
      <c r="I28" s="10" t="s">
        <v>159</v>
      </c>
      <c r="J28" s="9">
        <v>24.027999999999999</v>
      </c>
      <c r="K28" s="10" t="s">
        <v>159</v>
      </c>
      <c r="L28" s="9">
        <v>31.773</v>
      </c>
      <c r="M28" s="10" t="s">
        <v>159</v>
      </c>
      <c r="N28" s="9">
        <v>23.353783225000001</v>
      </c>
      <c r="O28" s="10" t="s">
        <v>159</v>
      </c>
      <c r="P28" s="9">
        <v>0</v>
      </c>
      <c r="Q28" s="10" t="s">
        <v>238</v>
      </c>
      <c r="R28" s="9">
        <v>356.78954321499998</v>
      </c>
      <c r="S28" s="10" t="s">
        <v>159</v>
      </c>
    </row>
    <row r="29" spans="1:19" x14ac:dyDescent="0.2">
      <c r="A29" s="12" t="s">
        <v>198</v>
      </c>
      <c r="B29" s="9">
        <v>13.263</v>
      </c>
      <c r="C29" s="10" t="s">
        <v>159</v>
      </c>
      <c r="D29" s="9">
        <v>156.09100000000001</v>
      </c>
      <c r="E29" s="10" t="s">
        <v>159</v>
      </c>
      <c r="F29" s="9">
        <v>10.500999999999999</v>
      </c>
      <c r="G29" s="10" t="s">
        <v>159</v>
      </c>
      <c r="H29" s="9">
        <v>97.907564260000001</v>
      </c>
      <c r="I29" s="10" t="s">
        <v>159</v>
      </c>
      <c r="J29" s="9">
        <v>22.837</v>
      </c>
      <c r="K29" s="10" t="s">
        <v>159</v>
      </c>
      <c r="L29" s="9">
        <v>31.007193000000001</v>
      </c>
      <c r="M29" s="10" t="s">
        <v>159</v>
      </c>
      <c r="N29" s="9">
        <v>23.063437400000002</v>
      </c>
      <c r="O29" s="10" t="s">
        <v>159</v>
      </c>
      <c r="P29" s="9">
        <v>0</v>
      </c>
      <c r="Q29" s="10" t="s">
        <v>238</v>
      </c>
      <c r="R29" s="9">
        <v>354.67019465999999</v>
      </c>
      <c r="S29" s="10" t="s">
        <v>159</v>
      </c>
    </row>
    <row r="30" spans="1:19" x14ac:dyDescent="0.2">
      <c r="A30" s="12" t="s">
        <v>199</v>
      </c>
      <c r="B30" s="9">
        <v>19.137</v>
      </c>
      <c r="C30" s="10" t="s">
        <v>159</v>
      </c>
      <c r="D30" s="9">
        <v>151.30699999999999</v>
      </c>
      <c r="E30" s="10" t="s">
        <v>159</v>
      </c>
      <c r="F30" s="9">
        <v>10.044</v>
      </c>
      <c r="G30" s="10" t="s">
        <v>159</v>
      </c>
      <c r="H30" s="9">
        <v>100.82915310999999</v>
      </c>
      <c r="I30" s="10" t="s">
        <v>159</v>
      </c>
      <c r="J30" s="9">
        <v>22.184000000000001</v>
      </c>
      <c r="K30" s="10" t="s">
        <v>159</v>
      </c>
      <c r="L30" s="9">
        <v>33.026356</v>
      </c>
      <c r="M30" s="10" t="s">
        <v>159</v>
      </c>
      <c r="N30" s="9">
        <v>21.984612317</v>
      </c>
      <c r="O30" s="10" t="s">
        <v>159</v>
      </c>
      <c r="P30" s="9">
        <v>0</v>
      </c>
      <c r="Q30" s="10" t="s">
        <v>238</v>
      </c>
      <c r="R30" s="9">
        <v>358.51212142700001</v>
      </c>
      <c r="S30" s="10" t="s">
        <v>159</v>
      </c>
    </row>
    <row r="31" spans="1:19" x14ac:dyDescent="0.2">
      <c r="A31" s="12" t="s">
        <v>200</v>
      </c>
      <c r="B31" s="9">
        <v>31.23</v>
      </c>
      <c r="C31" s="10" t="s">
        <v>159</v>
      </c>
      <c r="D31" s="9">
        <v>123.773</v>
      </c>
      <c r="E31" s="10" t="s">
        <v>159</v>
      </c>
      <c r="F31" s="9">
        <v>9.9309999999999992</v>
      </c>
      <c r="G31" s="10" t="s">
        <v>159</v>
      </c>
      <c r="H31" s="9">
        <v>80.188000340000002</v>
      </c>
      <c r="I31" s="10" t="s">
        <v>159</v>
      </c>
      <c r="J31" s="9">
        <v>20.138000000000002</v>
      </c>
      <c r="K31" s="10" t="s">
        <v>159</v>
      </c>
      <c r="L31" s="9">
        <v>25.644193000000001</v>
      </c>
      <c r="M31" s="10" t="s">
        <v>159</v>
      </c>
      <c r="N31" s="9">
        <v>15.634527804999999</v>
      </c>
      <c r="O31" s="10" t="s">
        <v>159</v>
      </c>
      <c r="P31" s="9">
        <v>0</v>
      </c>
      <c r="Q31" s="10" t="s">
        <v>238</v>
      </c>
      <c r="R31" s="9">
        <v>306.53872114500001</v>
      </c>
      <c r="S31" s="10" t="s">
        <v>159</v>
      </c>
    </row>
    <row r="32" spans="1:19" x14ac:dyDescent="0.2">
      <c r="A32" s="15" t="s">
        <v>201</v>
      </c>
      <c r="B32" s="13">
        <v>56.384</v>
      </c>
      <c r="C32" s="14" t="s">
        <v>159</v>
      </c>
      <c r="D32" s="13">
        <v>155.393</v>
      </c>
      <c r="E32" s="14" t="s">
        <v>159</v>
      </c>
      <c r="F32" s="13">
        <v>16.236999999999998</v>
      </c>
      <c r="G32" s="14" t="s">
        <v>159</v>
      </c>
      <c r="H32" s="13">
        <v>112.05669653</v>
      </c>
      <c r="I32" s="14" t="s">
        <v>159</v>
      </c>
      <c r="J32" s="13">
        <v>27.715</v>
      </c>
      <c r="K32" s="14" t="s">
        <v>159</v>
      </c>
      <c r="L32" s="13">
        <v>38.263120000000001</v>
      </c>
      <c r="M32" s="14" t="s">
        <v>159</v>
      </c>
      <c r="N32" s="13">
        <v>13.416620999999999</v>
      </c>
      <c r="O32" s="14" t="s">
        <v>159</v>
      </c>
      <c r="P32" s="13">
        <v>0</v>
      </c>
      <c r="Q32" s="14" t="s">
        <v>238</v>
      </c>
      <c r="R32" s="13">
        <v>419.46543752999997</v>
      </c>
      <c r="S32" s="14" t="s">
        <v>159</v>
      </c>
    </row>
    <row r="34" spans="1:2" x14ac:dyDescent="0.2">
      <c r="A34" s="16" t="s">
        <v>202</v>
      </c>
      <c r="B34" s="16" t="s">
        <v>215</v>
      </c>
    </row>
    <row r="36" spans="1:2" x14ac:dyDescent="0.2">
      <c r="B36" s="16" t="s">
        <v>315</v>
      </c>
    </row>
    <row r="37" spans="1:2" x14ac:dyDescent="0.2">
      <c r="B37" s="16" t="s">
        <v>316</v>
      </c>
    </row>
    <row r="38" spans="1:2" x14ac:dyDescent="0.2">
      <c r="B38" s="16" t="s">
        <v>317</v>
      </c>
    </row>
    <row r="40" spans="1:2" x14ac:dyDescent="0.2">
      <c r="B40" s="16" t="s">
        <v>318</v>
      </c>
    </row>
    <row r="41" spans="1:2" x14ac:dyDescent="0.2">
      <c r="B41" s="16" t="s">
        <v>208</v>
      </c>
    </row>
    <row r="42" spans="1:2" x14ac:dyDescent="0.2">
      <c r="B42" s="16" t="s">
        <v>241</v>
      </c>
    </row>
    <row r="43" spans="1:2" x14ac:dyDescent="0.2">
      <c r="B43" s="16" t="s">
        <v>209</v>
      </c>
    </row>
    <row r="46" spans="1:2" x14ac:dyDescent="0.2">
      <c r="A46" s="17" t="str">
        <f>HYPERLINK("#'KENO 4'!A2", "&lt;&lt;&lt; Previous table")</f>
        <v>&lt;&lt;&lt; Previous table</v>
      </c>
    </row>
    <row r="47" spans="1:2" x14ac:dyDescent="0.2">
      <c r="A47" s="17" t="str">
        <f>HYPERLINK("#'KENO 6'!A2", "&gt;&gt;&gt; Next table")</f>
        <v>&gt;&gt;&gt; Next table</v>
      </c>
    </row>
  </sheetData>
  <mergeCells count="12">
    <mergeCell ref="A2:S2"/>
    <mergeCell ref="A3:S3"/>
    <mergeCell ref="A6:S6"/>
    <mergeCell ref="B5:C5"/>
    <mergeCell ref="D5:E5"/>
    <mergeCell ref="F5:G5"/>
    <mergeCell ref="H5:I5"/>
    <mergeCell ref="J5:K5"/>
    <mergeCell ref="L5:M5"/>
    <mergeCell ref="N5:O5"/>
    <mergeCell ref="P5:Q5"/>
    <mergeCell ref="R5:S5"/>
  </mergeCells>
  <pageMargins left="0.7" right="0.7" top="0.75" bottom="0.75" header="0.3" footer="0.3"/>
  <pageSetup paperSize="9" orientation="portrait" horizontalDpi="300" verticalDpi="300"/>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dimension ref="A1:S47"/>
  <sheetViews>
    <sheetView workbookViewId="0"/>
  </sheetViews>
  <sheetFormatPr defaultColWidth="11.42578125" defaultRowHeight="12.75" x14ac:dyDescent="0.2"/>
  <cols>
    <col min="1" max="2" width="12.7109375" customWidth="1"/>
    <col min="3" max="3" width="4.42578125" customWidth="1"/>
    <col min="4" max="4" width="12.7109375" customWidth="1"/>
    <col min="5" max="5" width="4.42578125" customWidth="1"/>
    <col min="6" max="6" width="12.7109375" customWidth="1"/>
    <col min="7" max="7" width="4.42578125" customWidth="1"/>
    <col min="8" max="8" width="12.7109375" customWidth="1"/>
    <col min="9" max="9" width="4.42578125" customWidth="1"/>
    <col min="10" max="10" width="12.7109375" customWidth="1"/>
    <col min="11" max="11" width="4.42578125" customWidth="1"/>
    <col min="12" max="12" width="12.7109375" customWidth="1"/>
    <col min="13" max="13" width="4.42578125" customWidth="1"/>
    <col min="14" max="14" width="12.7109375" customWidth="1"/>
    <col min="15" max="15" width="4.42578125" customWidth="1"/>
    <col min="16" max="16" width="12.7109375" customWidth="1"/>
    <col min="17" max="17" width="4.42578125" customWidth="1"/>
    <col min="18" max="18" width="12.7109375" customWidth="1"/>
    <col min="19" max="19" width="4.42578125" customWidth="1"/>
  </cols>
  <sheetData>
    <row r="1" spans="1:19" x14ac:dyDescent="0.2">
      <c r="A1" s="8" t="str">
        <f>HYPERLINK("#'INDEX'!B56", "Link to index")</f>
        <v>Link to index</v>
      </c>
    </row>
    <row r="2" spans="1:19" ht="15.75" customHeight="1" x14ac:dyDescent="0.2">
      <c r="A2" s="25" t="s">
        <v>319</v>
      </c>
      <c r="B2" s="24"/>
      <c r="C2" s="24"/>
      <c r="D2" s="24"/>
      <c r="E2" s="24"/>
      <c r="F2" s="24"/>
      <c r="G2" s="24"/>
      <c r="H2" s="24"/>
      <c r="I2" s="24"/>
      <c r="J2" s="24"/>
      <c r="K2" s="24"/>
      <c r="L2" s="24"/>
      <c r="M2" s="24"/>
      <c r="N2" s="24"/>
      <c r="O2" s="24"/>
      <c r="P2" s="24"/>
      <c r="Q2" s="24"/>
      <c r="R2" s="24"/>
      <c r="S2" s="24"/>
    </row>
    <row r="3" spans="1:19" ht="15.75" customHeight="1" x14ac:dyDescent="0.2">
      <c r="A3" s="25" t="s">
        <v>74</v>
      </c>
      <c r="B3" s="24"/>
      <c r="C3" s="24"/>
      <c r="D3" s="24"/>
      <c r="E3" s="24"/>
      <c r="F3" s="24"/>
      <c r="G3" s="24"/>
      <c r="H3" s="24"/>
      <c r="I3" s="24"/>
      <c r="J3" s="24"/>
      <c r="K3" s="24"/>
      <c r="L3" s="24"/>
      <c r="M3" s="24"/>
      <c r="N3" s="24"/>
      <c r="O3" s="24"/>
      <c r="P3" s="24"/>
      <c r="Q3" s="24"/>
      <c r="R3" s="24"/>
      <c r="S3" s="24"/>
    </row>
    <row r="4" spans="1:19" ht="15.75" customHeight="1" x14ac:dyDescent="0.2"/>
    <row r="5" spans="1:19" ht="55.5" customHeight="1" x14ac:dyDescent="0.2">
      <c r="A5" s="11" t="s">
        <v>159</v>
      </c>
      <c r="B5" s="27" t="s">
        <v>160</v>
      </c>
      <c r="C5" s="27" t="s">
        <v>159</v>
      </c>
      <c r="D5" s="27" t="s">
        <v>161</v>
      </c>
      <c r="E5" s="27" t="s">
        <v>159</v>
      </c>
      <c r="F5" s="27" t="s">
        <v>162</v>
      </c>
      <c r="G5" s="27" t="s">
        <v>159</v>
      </c>
      <c r="H5" s="27" t="s">
        <v>163</v>
      </c>
      <c r="I5" s="27" t="s">
        <v>159</v>
      </c>
      <c r="J5" s="27" t="s">
        <v>164</v>
      </c>
      <c r="K5" s="27" t="s">
        <v>159</v>
      </c>
      <c r="L5" s="27" t="s">
        <v>165</v>
      </c>
      <c r="M5" s="27" t="s">
        <v>159</v>
      </c>
      <c r="N5" s="27" t="s">
        <v>166</v>
      </c>
      <c r="O5" s="27" t="s">
        <v>159</v>
      </c>
      <c r="P5" s="27" t="s">
        <v>167</v>
      </c>
      <c r="Q5" s="27" t="s">
        <v>159</v>
      </c>
      <c r="R5" s="27" t="s">
        <v>168</v>
      </c>
      <c r="S5" s="27" t="s">
        <v>159</v>
      </c>
    </row>
    <row r="6" spans="1:19" x14ac:dyDescent="0.2">
      <c r="A6" s="26" t="s">
        <v>169</v>
      </c>
      <c r="B6" s="26"/>
      <c r="C6" s="26"/>
      <c r="D6" s="26"/>
      <c r="E6" s="26"/>
      <c r="F6" s="26"/>
      <c r="G6" s="26"/>
      <c r="H6" s="26"/>
      <c r="I6" s="26"/>
      <c r="J6" s="26"/>
      <c r="K6" s="26"/>
      <c r="L6" s="26"/>
      <c r="M6" s="26"/>
      <c r="N6" s="26"/>
      <c r="O6" s="26"/>
      <c r="P6" s="26"/>
      <c r="Q6" s="26"/>
      <c r="R6" s="26"/>
      <c r="S6" s="26"/>
    </row>
    <row r="7" spans="1:19" x14ac:dyDescent="0.2">
      <c r="A7" s="12" t="s">
        <v>170</v>
      </c>
      <c r="B7" s="9">
        <v>0</v>
      </c>
      <c r="C7" s="10" t="s">
        <v>159</v>
      </c>
      <c r="D7" s="9">
        <v>156.48298033282899</v>
      </c>
      <c r="E7" s="10" t="s">
        <v>159</v>
      </c>
      <c r="F7" s="9">
        <v>0</v>
      </c>
      <c r="G7" s="10" t="s">
        <v>159</v>
      </c>
      <c r="H7" s="9">
        <v>0</v>
      </c>
      <c r="I7" s="10" t="s">
        <v>159</v>
      </c>
      <c r="J7" s="9">
        <v>22.785400907715601</v>
      </c>
      <c r="K7" s="10" t="s">
        <v>159</v>
      </c>
      <c r="L7" s="9">
        <v>21.795272314674701</v>
      </c>
      <c r="M7" s="10" t="s">
        <v>159</v>
      </c>
      <c r="N7" s="9">
        <v>15.4687594553707</v>
      </c>
      <c r="O7" s="10" t="s">
        <v>159</v>
      </c>
      <c r="P7" s="9">
        <v>0</v>
      </c>
      <c r="Q7" s="10" t="s">
        <v>238</v>
      </c>
      <c r="R7" s="9">
        <v>216.53241301059001</v>
      </c>
      <c r="S7" s="10" t="s">
        <v>159</v>
      </c>
    </row>
    <row r="8" spans="1:19" x14ac:dyDescent="0.2">
      <c r="A8" s="12" t="s">
        <v>171</v>
      </c>
      <c r="B8" s="9">
        <v>0</v>
      </c>
      <c r="C8" s="10" t="s">
        <v>159</v>
      </c>
      <c r="D8" s="9">
        <v>158.142723880597</v>
      </c>
      <c r="E8" s="10" t="s">
        <v>159</v>
      </c>
      <c r="F8" s="9">
        <v>0</v>
      </c>
      <c r="G8" s="10" t="s">
        <v>159</v>
      </c>
      <c r="H8" s="9">
        <v>0</v>
      </c>
      <c r="I8" s="10" t="s">
        <v>159</v>
      </c>
      <c r="J8" s="9">
        <v>22.968619402985102</v>
      </c>
      <c r="K8" s="10" t="s">
        <v>159</v>
      </c>
      <c r="L8" s="9">
        <v>27.566902985074599</v>
      </c>
      <c r="M8" s="10" t="s">
        <v>159</v>
      </c>
      <c r="N8" s="9">
        <v>12.554962686567199</v>
      </c>
      <c r="O8" s="10" t="s">
        <v>159</v>
      </c>
      <c r="P8" s="9">
        <v>0</v>
      </c>
      <c r="Q8" s="10" t="s">
        <v>238</v>
      </c>
      <c r="R8" s="9">
        <v>221.233208955224</v>
      </c>
      <c r="S8" s="10" t="s">
        <v>159</v>
      </c>
    </row>
    <row r="9" spans="1:19" x14ac:dyDescent="0.2">
      <c r="A9" s="12" t="s">
        <v>172</v>
      </c>
      <c r="B9" s="9">
        <v>0</v>
      </c>
      <c r="C9" s="10" t="s">
        <v>159</v>
      </c>
      <c r="D9" s="9">
        <v>168.533582089552</v>
      </c>
      <c r="E9" s="10" t="s">
        <v>159</v>
      </c>
      <c r="F9" s="9">
        <v>0</v>
      </c>
      <c r="G9" s="10" t="s">
        <v>159</v>
      </c>
      <c r="H9" s="9">
        <v>67.678246268656693</v>
      </c>
      <c r="I9" s="10" t="s">
        <v>159</v>
      </c>
      <c r="J9" s="9">
        <v>22.923022388059699</v>
      </c>
      <c r="K9" s="10" t="s">
        <v>159</v>
      </c>
      <c r="L9" s="9">
        <v>28.5261940298507</v>
      </c>
      <c r="M9" s="10" t="s">
        <v>159</v>
      </c>
      <c r="N9" s="9">
        <v>12.423432835820901</v>
      </c>
      <c r="O9" s="10" t="s">
        <v>159</v>
      </c>
      <c r="P9" s="9">
        <v>0</v>
      </c>
      <c r="Q9" s="10" t="s">
        <v>238</v>
      </c>
      <c r="R9" s="9">
        <v>300.08447761193997</v>
      </c>
      <c r="S9" s="10" t="s">
        <v>159</v>
      </c>
    </row>
    <row r="10" spans="1:19" x14ac:dyDescent="0.2">
      <c r="A10" s="12" t="s">
        <v>173</v>
      </c>
      <c r="B10" s="9">
        <v>0</v>
      </c>
      <c r="C10" s="10" t="s">
        <v>159</v>
      </c>
      <c r="D10" s="9">
        <v>155.323561946903</v>
      </c>
      <c r="E10" s="10" t="s">
        <v>159</v>
      </c>
      <c r="F10" s="9">
        <v>0</v>
      </c>
      <c r="G10" s="10" t="s">
        <v>159</v>
      </c>
      <c r="H10" s="9">
        <v>90.821607669616498</v>
      </c>
      <c r="I10" s="10" t="s">
        <v>159</v>
      </c>
      <c r="J10" s="9">
        <v>21.860545722713901</v>
      </c>
      <c r="K10" s="10" t="s">
        <v>159</v>
      </c>
      <c r="L10" s="9">
        <v>28.555272861356901</v>
      </c>
      <c r="M10" s="10" t="s">
        <v>159</v>
      </c>
      <c r="N10" s="9">
        <v>12.472676991150401</v>
      </c>
      <c r="O10" s="10" t="s">
        <v>159</v>
      </c>
      <c r="P10" s="9">
        <v>0</v>
      </c>
      <c r="Q10" s="10" t="s">
        <v>238</v>
      </c>
      <c r="R10" s="9">
        <v>309.03366519174</v>
      </c>
      <c r="S10" s="10" t="s">
        <v>159</v>
      </c>
    </row>
    <row r="11" spans="1:19" x14ac:dyDescent="0.2">
      <c r="A11" s="12" t="s">
        <v>174</v>
      </c>
      <c r="B11" s="9">
        <v>0</v>
      </c>
      <c r="C11" s="10" t="s">
        <v>159</v>
      </c>
      <c r="D11" s="9">
        <v>154.83249279538899</v>
      </c>
      <c r="E11" s="10" t="s">
        <v>159</v>
      </c>
      <c r="F11" s="9">
        <v>0</v>
      </c>
      <c r="G11" s="10" t="s">
        <v>159</v>
      </c>
      <c r="H11" s="9">
        <v>91.697406340057597</v>
      </c>
      <c r="I11" s="10" t="s">
        <v>159</v>
      </c>
      <c r="J11" s="9">
        <v>26.430727665706101</v>
      </c>
      <c r="K11" s="10" t="s">
        <v>159</v>
      </c>
      <c r="L11" s="9">
        <v>25.694236311239202</v>
      </c>
      <c r="M11" s="10" t="s">
        <v>159</v>
      </c>
      <c r="N11" s="9">
        <v>11.484185878962499</v>
      </c>
      <c r="O11" s="10" t="s">
        <v>159</v>
      </c>
      <c r="P11" s="9">
        <v>0</v>
      </c>
      <c r="Q11" s="10" t="s">
        <v>238</v>
      </c>
      <c r="R11" s="9">
        <v>310.139048991354</v>
      </c>
      <c r="S11" s="10" t="s">
        <v>159</v>
      </c>
    </row>
    <row r="12" spans="1:19" x14ac:dyDescent="0.2">
      <c r="A12" s="12" t="s">
        <v>175</v>
      </c>
      <c r="B12" s="9">
        <v>0</v>
      </c>
      <c r="C12" s="10" t="s">
        <v>159</v>
      </c>
      <c r="D12" s="9">
        <v>136.01902173913001</v>
      </c>
      <c r="E12" s="10" t="s">
        <v>159</v>
      </c>
      <c r="F12" s="9">
        <v>0</v>
      </c>
      <c r="G12" s="10" t="s">
        <v>159</v>
      </c>
      <c r="H12" s="9">
        <v>85.514775815217405</v>
      </c>
      <c r="I12" s="10" t="s">
        <v>159</v>
      </c>
      <c r="J12" s="9">
        <v>20.164979619565202</v>
      </c>
      <c r="K12" s="10" t="s">
        <v>159</v>
      </c>
      <c r="L12" s="9">
        <v>29.234510869565199</v>
      </c>
      <c r="M12" s="10" t="s">
        <v>159</v>
      </c>
      <c r="N12" s="9">
        <v>10.945380434782599</v>
      </c>
      <c r="O12" s="10" t="s">
        <v>159</v>
      </c>
      <c r="P12" s="9">
        <v>0</v>
      </c>
      <c r="Q12" s="10" t="s">
        <v>238</v>
      </c>
      <c r="R12" s="9">
        <v>281.87866847826098</v>
      </c>
      <c r="S12" s="10" t="s">
        <v>159</v>
      </c>
    </row>
    <row r="13" spans="1:19" x14ac:dyDescent="0.2">
      <c r="A13" s="12" t="s">
        <v>176</v>
      </c>
      <c r="B13" s="9">
        <v>1.10670409511229</v>
      </c>
      <c r="C13" s="10" t="s">
        <v>159</v>
      </c>
      <c r="D13" s="9">
        <v>0</v>
      </c>
      <c r="E13" s="10" t="s">
        <v>178</v>
      </c>
      <c r="F13" s="9">
        <v>0</v>
      </c>
      <c r="G13" s="10" t="s">
        <v>159</v>
      </c>
      <c r="H13" s="9">
        <v>101.180383091149</v>
      </c>
      <c r="I13" s="10" t="s">
        <v>159</v>
      </c>
      <c r="J13" s="9">
        <v>19.340158520475601</v>
      </c>
      <c r="K13" s="10" t="s">
        <v>159</v>
      </c>
      <c r="L13" s="9">
        <v>27.2811096433289</v>
      </c>
      <c r="M13" s="10" t="s">
        <v>159</v>
      </c>
      <c r="N13" s="9">
        <v>10.2412813738441</v>
      </c>
      <c r="O13" s="10" t="s">
        <v>159</v>
      </c>
      <c r="P13" s="9">
        <v>0</v>
      </c>
      <c r="Q13" s="10" t="s">
        <v>238</v>
      </c>
      <c r="R13" s="9">
        <v>159.14963672390999</v>
      </c>
      <c r="S13" s="10" t="s">
        <v>180</v>
      </c>
    </row>
    <row r="14" spans="1:19" x14ac:dyDescent="0.2">
      <c r="A14" s="12" t="s">
        <v>177</v>
      </c>
      <c r="B14" s="9">
        <v>0.94602564102564102</v>
      </c>
      <c r="C14" s="10" t="s">
        <v>159</v>
      </c>
      <c r="D14" s="9">
        <v>54.682692307692299</v>
      </c>
      <c r="E14" s="10" t="s">
        <v>314</v>
      </c>
      <c r="F14" s="9">
        <v>0</v>
      </c>
      <c r="G14" s="10" t="s">
        <v>159</v>
      </c>
      <c r="H14" s="9">
        <v>100.95810897435901</v>
      </c>
      <c r="I14" s="10" t="s">
        <v>159</v>
      </c>
      <c r="J14" s="9">
        <v>15.7480128205128</v>
      </c>
      <c r="K14" s="10" t="s">
        <v>159</v>
      </c>
      <c r="L14" s="9">
        <v>24.042307692307698</v>
      </c>
      <c r="M14" s="10" t="s">
        <v>159</v>
      </c>
      <c r="N14" s="9">
        <v>9.1695192307692306</v>
      </c>
      <c r="O14" s="10" t="s">
        <v>159</v>
      </c>
      <c r="P14" s="9">
        <v>0</v>
      </c>
      <c r="Q14" s="10" t="s">
        <v>238</v>
      </c>
      <c r="R14" s="9">
        <v>205.54666666666699</v>
      </c>
      <c r="S14" s="10" t="s">
        <v>314</v>
      </c>
    </row>
    <row r="15" spans="1:19" x14ac:dyDescent="0.2">
      <c r="A15" s="12" t="s">
        <v>181</v>
      </c>
      <c r="B15" s="9">
        <v>0.85</v>
      </c>
      <c r="C15" s="10" t="s">
        <v>159</v>
      </c>
      <c r="D15" s="9">
        <v>123.539705882353</v>
      </c>
      <c r="E15" s="10" t="s">
        <v>314</v>
      </c>
      <c r="F15" s="9">
        <v>0</v>
      </c>
      <c r="G15" s="10" t="s">
        <v>159</v>
      </c>
      <c r="H15" s="9">
        <v>100.69264705882399</v>
      </c>
      <c r="I15" s="10" t="s">
        <v>159</v>
      </c>
      <c r="J15" s="9">
        <v>16.582352941176499</v>
      </c>
      <c r="K15" s="10" t="s">
        <v>159</v>
      </c>
      <c r="L15" s="9">
        <v>24.895588235294099</v>
      </c>
      <c r="M15" s="10" t="s">
        <v>159</v>
      </c>
      <c r="N15" s="9">
        <v>9.8367647058823504</v>
      </c>
      <c r="O15" s="10" t="s">
        <v>159</v>
      </c>
      <c r="P15" s="9">
        <v>0</v>
      </c>
      <c r="Q15" s="10" t="s">
        <v>238</v>
      </c>
      <c r="R15" s="9">
        <v>276.39705882352899</v>
      </c>
      <c r="S15" s="10" t="s">
        <v>314</v>
      </c>
    </row>
    <row r="16" spans="1:19" x14ac:dyDescent="0.2">
      <c r="A16" s="12" t="s">
        <v>182</v>
      </c>
      <c r="B16" s="9">
        <v>1.02992053789731</v>
      </c>
      <c r="C16" s="10" t="s">
        <v>159</v>
      </c>
      <c r="D16" s="9">
        <v>123.837530562347</v>
      </c>
      <c r="E16" s="10" t="s">
        <v>314</v>
      </c>
      <c r="F16" s="9">
        <v>0</v>
      </c>
      <c r="G16" s="10" t="s">
        <v>159</v>
      </c>
      <c r="H16" s="9">
        <v>114.790892420538</v>
      </c>
      <c r="I16" s="10" t="s">
        <v>159</v>
      </c>
      <c r="J16" s="9">
        <v>21.812194376528101</v>
      </c>
      <c r="K16" s="10" t="s">
        <v>159</v>
      </c>
      <c r="L16" s="9">
        <v>28.668276283618599</v>
      </c>
      <c r="M16" s="10" t="s">
        <v>159</v>
      </c>
      <c r="N16" s="9">
        <v>9.4244193154034193</v>
      </c>
      <c r="O16" s="10" t="s">
        <v>159</v>
      </c>
      <c r="P16" s="9">
        <v>0</v>
      </c>
      <c r="Q16" s="10" t="s">
        <v>238</v>
      </c>
      <c r="R16" s="9">
        <v>299.56323349633197</v>
      </c>
      <c r="S16" s="10" t="s">
        <v>314</v>
      </c>
    </row>
    <row r="17" spans="1:19" x14ac:dyDescent="0.2">
      <c r="A17" s="12" t="s">
        <v>183</v>
      </c>
      <c r="B17" s="9">
        <v>0.98287914691943101</v>
      </c>
      <c r="C17" s="10" t="s">
        <v>159</v>
      </c>
      <c r="D17" s="9">
        <v>116.828969194313</v>
      </c>
      <c r="E17" s="10" t="s">
        <v>314</v>
      </c>
      <c r="F17" s="9">
        <v>0</v>
      </c>
      <c r="G17" s="10" t="s">
        <v>159</v>
      </c>
      <c r="H17" s="9">
        <v>119.744194312796</v>
      </c>
      <c r="I17" s="10" t="s">
        <v>159</v>
      </c>
      <c r="J17" s="9">
        <v>18.8167061611374</v>
      </c>
      <c r="K17" s="10" t="s">
        <v>159</v>
      </c>
      <c r="L17" s="9">
        <v>28.333649289099501</v>
      </c>
      <c r="M17" s="10" t="s">
        <v>159</v>
      </c>
      <c r="N17" s="9">
        <v>8.8292061611374404</v>
      </c>
      <c r="O17" s="10" t="s">
        <v>159</v>
      </c>
      <c r="P17" s="9">
        <v>0</v>
      </c>
      <c r="Q17" s="10" t="s">
        <v>238</v>
      </c>
      <c r="R17" s="9">
        <v>293.53560426540298</v>
      </c>
      <c r="S17" s="10" t="s">
        <v>314</v>
      </c>
    </row>
    <row r="18" spans="1:19" x14ac:dyDescent="0.2">
      <c r="A18" s="12" t="s">
        <v>184</v>
      </c>
      <c r="B18" s="9">
        <v>1.2858745684695001</v>
      </c>
      <c r="C18" s="10" t="s">
        <v>159</v>
      </c>
      <c r="D18" s="9">
        <v>108.567836593786</v>
      </c>
      <c r="E18" s="10" t="s">
        <v>314</v>
      </c>
      <c r="F18" s="9">
        <v>0</v>
      </c>
      <c r="G18" s="10" t="s">
        <v>159</v>
      </c>
      <c r="H18" s="9">
        <v>107.28196202531601</v>
      </c>
      <c r="I18" s="10" t="s">
        <v>159</v>
      </c>
      <c r="J18" s="9">
        <v>17.702071346375099</v>
      </c>
      <c r="K18" s="10" t="s">
        <v>159</v>
      </c>
      <c r="L18" s="9">
        <v>28.097238204833101</v>
      </c>
      <c r="M18" s="10" t="s">
        <v>159</v>
      </c>
      <c r="N18" s="9">
        <v>9.8286248561564999</v>
      </c>
      <c r="O18" s="10" t="s">
        <v>159</v>
      </c>
      <c r="P18" s="9">
        <v>0</v>
      </c>
      <c r="Q18" s="10" t="s">
        <v>238</v>
      </c>
      <c r="R18" s="9">
        <v>272.76360759493701</v>
      </c>
      <c r="S18" s="10" t="s">
        <v>314</v>
      </c>
    </row>
    <row r="19" spans="1:19" x14ac:dyDescent="0.2">
      <c r="A19" s="12" t="s">
        <v>185</v>
      </c>
      <c r="B19" s="9">
        <v>1.19201002227171</v>
      </c>
      <c r="C19" s="10" t="s">
        <v>159</v>
      </c>
      <c r="D19" s="9">
        <v>116.014894209354</v>
      </c>
      <c r="E19" s="10" t="s">
        <v>179</v>
      </c>
      <c r="F19" s="9">
        <v>13.240651057906501</v>
      </c>
      <c r="G19" s="10" t="s">
        <v>186</v>
      </c>
      <c r="H19" s="9">
        <v>112.85412884799599</v>
      </c>
      <c r="I19" s="10" t="s">
        <v>159</v>
      </c>
      <c r="J19" s="9">
        <v>17.779398663697101</v>
      </c>
      <c r="K19" s="10" t="s">
        <v>159</v>
      </c>
      <c r="L19" s="9">
        <v>29.261163697104699</v>
      </c>
      <c r="M19" s="10" t="s">
        <v>159</v>
      </c>
      <c r="N19" s="9">
        <v>8.5678173719376396</v>
      </c>
      <c r="O19" s="10" t="s">
        <v>159</v>
      </c>
      <c r="P19" s="9">
        <v>0</v>
      </c>
      <c r="Q19" s="10" t="s">
        <v>238</v>
      </c>
      <c r="R19" s="9">
        <v>298.91006387026698</v>
      </c>
      <c r="S19" s="10" t="s">
        <v>159</v>
      </c>
    </row>
    <row r="20" spans="1:19" x14ac:dyDescent="0.2">
      <c r="A20" s="12" t="s">
        <v>187</v>
      </c>
      <c r="B20" s="9">
        <v>1.1965712742980601</v>
      </c>
      <c r="C20" s="10" t="s">
        <v>159</v>
      </c>
      <c r="D20" s="9">
        <v>133.76220302375799</v>
      </c>
      <c r="E20" s="10" t="s">
        <v>159</v>
      </c>
      <c r="F20" s="9">
        <v>10.3796521895248</v>
      </c>
      <c r="G20" s="10" t="s">
        <v>159</v>
      </c>
      <c r="H20" s="9">
        <v>122.370032397408</v>
      </c>
      <c r="I20" s="10" t="s">
        <v>159</v>
      </c>
      <c r="J20" s="9">
        <v>21.1931425485961</v>
      </c>
      <c r="K20" s="10" t="s">
        <v>159</v>
      </c>
      <c r="L20" s="9">
        <v>32.7274298056156</v>
      </c>
      <c r="M20" s="10" t="s">
        <v>159</v>
      </c>
      <c r="N20" s="9">
        <v>8.3582343412527003</v>
      </c>
      <c r="O20" s="10" t="s">
        <v>159</v>
      </c>
      <c r="P20" s="9">
        <v>0</v>
      </c>
      <c r="Q20" s="10" t="s">
        <v>238</v>
      </c>
      <c r="R20" s="9">
        <v>329.98726558045399</v>
      </c>
      <c r="S20" s="10" t="s">
        <v>159</v>
      </c>
    </row>
    <row r="21" spans="1:19" x14ac:dyDescent="0.2">
      <c r="A21" s="12" t="s">
        <v>188</v>
      </c>
      <c r="B21" s="9">
        <v>1.1266613924050599</v>
      </c>
      <c r="C21" s="10" t="s">
        <v>159</v>
      </c>
      <c r="D21" s="9">
        <v>139.60437763713099</v>
      </c>
      <c r="E21" s="10" t="s">
        <v>159</v>
      </c>
      <c r="F21" s="9">
        <v>11.114513396624501</v>
      </c>
      <c r="G21" s="10" t="s">
        <v>159</v>
      </c>
      <c r="H21" s="9">
        <v>110.498338607595</v>
      </c>
      <c r="I21" s="10" t="s">
        <v>159</v>
      </c>
      <c r="J21" s="9">
        <v>23.9511603375527</v>
      </c>
      <c r="K21" s="10" t="s">
        <v>159</v>
      </c>
      <c r="L21" s="9">
        <v>31.0160337552743</v>
      </c>
      <c r="M21" s="10" t="s">
        <v>159</v>
      </c>
      <c r="N21" s="9">
        <v>7.2394163831751097</v>
      </c>
      <c r="O21" s="10" t="s">
        <v>159</v>
      </c>
      <c r="P21" s="9">
        <v>0</v>
      </c>
      <c r="Q21" s="10" t="s">
        <v>238</v>
      </c>
      <c r="R21" s="9">
        <v>324.550501509757</v>
      </c>
      <c r="S21" s="10" t="s">
        <v>159</v>
      </c>
    </row>
    <row r="22" spans="1:19" x14ac:dyDescent="0.2">
      <c r="A22" s="12" t="s">
        <v>189</v>
      </c>
      <c r="B22" s="9">
        <v>1.22190378710338</v>
      </c>
      <c r="C22" s="10" t="s">
        <v>159</v>
      </c>
      <c r="D22" s="9">
        <v>148.65734390992799</v>
      </c>
      <c r="E22" s="10" t="s">
        <v>159</v>
      </c>
      <c r="F22" s="9">
        <v>10.981867502558901</v>
      </c>
      <c r="G22" s="10" t="s">
        <v>159</v>
      </c>
      <c r="H22" s="9">
        <v>120.77604912999</v>
      </c>
      <c r="I22" s="10" t="s">
        <v>159</v>
      </c>
      <c r="J22" s="9">
        <v>21.198106448311201</v>
      </c>
      <c r="K22" s="10" t="s">
        <v>159</v>
      </c>
      <c r="L22" s="9">
        <v>33.194651995905801</v>
      </c>
      <c r="M22" s="10" t="s">
        <v>159</v>
      </c>
      <c r="N22" s="9">
        <v>6.9598004094165802</v>
      </c>
      <c r="O22" s="10" t="s">
        <v>159</v>
      </c>
      <c r="P22" s="9">
        <v>0</v>
      </c>
      <c r="Q22" s="10" t="s">
        <v>238</v>
      </c>
      <c r="R22" s="9">
        <v>342.98972318321398</v>
      </c>
      <c r="S22" s="10" t="s">
        <v>159</v>
      </c>
    </row>
    <row r="23" spans="1:19" x14ac:dyDescent="0.2">
      <c r="A23" s="12" t="s">
        <v>190</v>
      </c>
      <c r="B23" s="9">
        <v>1.2314000000000001</v>
      </c>
      <c r="C23" s="10" t="s">
        <v>159</v>
      </c>
      <c r="D23" s="9">
        <v>157.68382500000001</v>
      </c>
      <c r="E23" s="10" t="s">
        <v>159</v>
      </c>
      <c r="F23" s="9">
        <v>15.541627475</v>
      </c>
      <c r="G23" s="10" t="s">
        <v>159</v>
      </c>
      <c r="H23" s="9">
        <v>126.384175</v>
      </c>
      <c r="I23" s="10" t="s">
        <v>159</v>
      </c>
      <c r="J23" s="9">
        <v>19.287624999999998</v>
      </c>
      <c r="K23" s="10" t="s">
        <v>159</v>
      </c>
      <c r="L23" s="9">
        <v>32.493450000000003</v>
      </c>
      <c r="M23" s="10" t="s">
        <v>159</v>
      </c>
      <c r="N23" s="9">
        <v>8.2813999999999997</v>
      </c>
      <c r="O23" s="10" t="s">
        <v>225</v>
      </c>
      <c r="P23" s="9">
        <v>0</v>
      </c>
      <c r="Q23" s="10" t="s">
        <v>238</v>
      </c>
      <c r="R23" s="9">
        <v>360.90350247499998</v>
      </c>
      <c r="S23" s="10" t="s">
        <v>159</v>
      </c>
    </row>
    <row r="24" spans="1:19" x14ac:dyDescent="0.2">
      <c r="A24" s="12" t="s">
        <v>191</v>
      </c>
      <c r="B24" s="9">
        <v>1.26573802541544</v>
      </c>
      <c r="C24" s="10" t="s">
        <v>159</v>
      </c>
      <c r="D24" s="9">
        <v>154.72900782013701</v>
      </c>
      <c r="E24" s="10" t="s">
        <v>159</v>
      </c>
      <c r="F24" s="9">
        <v>17.138893426197502</v>
      </c>
      <c r="G24" s="10" t="s">
        <v>159</v>
      </c>
      <c r="H24" s="9">
        <v>125.56879276637299</v>
      </c>
      <c r="I24" s="10" t="s">
        <v>159</v>
      </c>
      <c r="J24" s="9">
        <v>20.792790811339199</v>
      </c>
      <c r="K24" s="10" t="s">
        <v>159</v>
      </c>
      <c r="L24" s="9">
        <v>33.499560117302103</v>
      </c>
      <c r="M24" s="10" t="s">
        <v>159</v>
      </c>
      <c r="N24" s="9">
        <v>15.9584066471163</v>
      </c>
      <c r="O24" s="10" t="s">
        <v>159</v>
      </c>
      <c r="P24" s="9">
        <v>0</v>
      </c>
      <c r="Q24" s="10" t="s">
        <v>238</v>
      </c>
      <c r="R24" s="9">
        <v>368.95318961388102</v>
      </c>
      <c r="S24" s="10" t="s">
        <v>159</v>
      </c>
    </row>
    <row r="25" spans="1:19" x14ac:dyDescent="0.2">
      <c r="A25" s="12" t="s">
        <v>192</v>
      </c>
      <c r="B25" s="9">
        <v>0.72738095238095202</v>
      </c>
      <c r="C25" s="10" t="s">
        <v>159</v>
      </c>
      <c r="D25" s="9">
        <v>149.10861904761899</v>
      </c>
      <c r="E25" s="10" t="s">
        <v>159</v>
      </c>
      <c r="F25" s="9">
        <v>16.972196857142901</v>
      </c>
      <c r="G25" s="10" t="s">
        <v>159</v>
      </c>
      <c r="H25" s="9">
        <v>123.46788095238099</v>
      </c>
      <c r="I25" s="10" t="s">
        <v>159</v>
      </c>
      <c r="J25" s="9">
        <v>22.7647057247619</v>
      </c>
      <c r="K25" s="10" t="s">
        <v>159</v>
      </c>
      <c r="L25" s="9">
        <v>36.284689333333297</v>
      </c>
      <c r="M25" s="10" t="s">
        <v>159</v>
      </c>
      <c r="N25" s="9">
        <v>16.782049404761899</v>
      </c>
      <c r="O25" s="10" t="s">
        <v>159</v>
      </c>
      <c r="P25" s="9">
        <v>0</v>
      </c>
      <c r="Q25" s="10" t="s">
        <v>238</v>
      </c>
      <c r="R25" s="9">
        <v>366.107522272381</v>
      </c>
      <c r="S25" s="10" t="s">
        <v>159</v>
      </c>
    </row>
    <row r="26" spans="1:19" x14ac:dyDescent="0.2">
      <c r="A26" s="12" t="s">
        <v>193</v>
      </c>
      <c r="B26" s="9">
        <v>1.3004213483146101</v>
      </c>
      <c r="C26" s="10" t="s">
        <v>159</v>
      </c>
      <c r="D26" s="9">
        <v>157.074836142322</v>
      </c>
      <c r="E26" s="10" t="s">
        <v>159</v>
      </c>
      <c r="F26" s="9">
        <v>15.6315684925094</v>
      </c>
      <c r="G26" s="10" t="s">
        <v>159</v>
      </c>
      <c r="H26" s="9">
        <v>112.83630617977499</v>
      </c>
      <c r="I26" s="10" t="s">
        <v>159</v>
      </c>
      <c r="J26" s="9">
        <v>21.043529531367</v>
      </c>
      <c r="K26" s="10" t="s">
        <v>159</v>
      </c>
      <c r="L26" s="9">
        <v>33.233356741572997</v>
      </c>
      <c r="M26" s="10" t="s">
        <v>159</v>
      </c>
      <c r="N26" s="9">
        <v>18.4147601322566</v>
      </c>
      <c r="O26" s="10" t="s">
        <v>159</v>
      </c>
      <c r="P26" s="9">
        <v>0</v>
      </c>
      <c r="Q26" s="10" t="s">
        <v>238</v>
      </c>
      <c r="R26" s="9">
        <v>359.53477856811799</v>
      </c>
      <c r="S26" s="10" t="s">
        <v>159</v>
      </c>
    </row>
    <row r="27" spans="1:19" x14ac:dyDescent="0.2">
      <c r="A27" s="12" t="s">
        <v>195</v>
      </c>
      <c r="B27" s="9">
        <v>1.5851108033240999</v>
      </c>
      <c r="C27" s="10" t="s">
        <v>159</v>
      </c>
      <c r="D27" s="9">
        <v>166.187096029548</v>
      </c>
      <c r="E27" s="10" t="s">
        <v>159</v>
      </c>
      <c r="F27" s="9">
        <v>12.369473453370301</v>
      </c>
      <c r="G27" s="10" t="s">
        <v>159</v>
      </c>
      <c r="H27" s="9">
        <v>113.812257617729</v>
      </c>
      <c r="I27" s="10" t="s">
        <v>159</v>
      </c>
      <c r="J27" s="9">
        <v>23.726754385964899</v>
      </c>
      <c r="K27" s="10" t="s">
        <v>159</v>
      </c>
      <c r="L27" s="9">
        <v>36.167867036011103</v>
      </c>
      <c r="M27" s="10" t="s">
        <v>159</v>
      </c>
      <c r="N27" s="9">
        <v>21.374804059556801</v>
      </c>
      <c r="O27" s="10" t="s">
        <v>159</v>
      </c>
      <c r="P27" s="9">
        <v>0</v>
      </c>
      <c r="Q27" s="10" t="s">
        <v>238</v>
      </c>
      <c r="R27" s="9">
        <v>375.22336338550298</v>
      </c>
      <c r="S27" s="10" t="s">
        <v>159</v>
      </c>
    </row>
    <row r="28" spans="1:19" x14ac:dyDescent="0.2">
      <c r="A28" s="12" t="s">
        <v>196</v>
      </c>
      <c r="B28" s="9">
        <v>2.8841878402903798</v>
      </c>
      <c r="C28" s="10" t="s">
        <v>159</v>
      </c>
      <c r="D28" s="9">
        <v>170.62769963702399</v>
      </c>
      <c r="E28" s="10" t="s">
        <v>159</v>
      </c>
      <c r="F28" s="9">
        <v>14.6656046960073</v>
      </c>
      <c r="G28" s="10" t="s">
        <v>159</v>
      </c>
      <c r="H28" s="9">
        <v>107.84868113725</v>
      </c>
      <c r="I28" s="10" t="s">
        <v>159</v>
      </c>
      <c r="J28" s="9">
        <v>25.619691470054399</v>
      </c>
      <c r="K28" s="10" t="s">
        <v>159</v>
      </c>
      <c r="L28" s="9">
        <v>33.877745009074403</v>
      </c>
      <c r="M28" s="10" t="s">
        <v>159</v>
      </c>
      <c r="N28" s="9">
        <v>24.900812422300401</v>
      </c>
      <c r="O28" s="10" t="s">
        <v>159</v>
      </c>
      <c r="P28" s="9">
        <v>0</v>
      </c>
      <c r="Q28" s="10" t="s">
        <v>238</v>
      </c>
      <c r="R28" s="9">
        <v>380.42442221200099</v>
      </c>
      <c r="S28" s="10" t="s">
        <v>159</v>
      </c>
    </row>
    <row r="29" spans="1:19" x14ac:dyDescent="0.2">
      <c r="A29" s="12" t="s">
        <v>198</v>
      </c>
      <c r="B29" s="9">
        <v>13.8771371326803</v>
      </c>
      <c r="C29" s="10" t="s">
        <v>159</v>
      </c>
      <c r="D29" s="9">
        <v>163.31872217275199</v>
      </c>
      <c r="E29" s="10" t="s">
        <v>159</v>
      </c>
      <c r="F29" s="9">
        <v>10.987243989314299</v>
      </c>
      <c r="G29" s="10" t="s">
        <v>159</v>
      </c>
      <c r="H29" s="9">
        <v>102.44112912333</v>
      </c>
      <c r="I29" s="10" t="s">
        <v>159</v>
      </c>
      <c r="J29" s="9">
        <v>23.894456812110398</v>
      </c>
      <c r="K29" s="10" t="s">
        <v>159</v>
      </c>
      <c r="L29" s="9">
        <v>32.442966852181698</v>
      </c>
      <c r="M29" s="10" t="s">
        <v>159</v>
      </c>
      <c r="N29" s="9">
        <v>24.131379292074801</v>
      </c>
      <c r="O29" s="10" t="s">
        <v>159</v>
      </c>
      <c r="P29" s="9">
        <v>0</v>
      </c>
      <c r="Q29" s="10" t="s">
        <v>238</v>
      </c>
      <c r="R29" s="9">
        <v>371.09303537444299</v>
      </c>
      <c r="S29" s="10" t="s">
        <v>159</v>
      </c>
    </row>
    <row r="30" spans="1:19" x14ac:dyDescent="0.2">
      <c r="A30" s="12" t="s">
        <v>199</v>
      </c>
      <c r="B30" s="9">
        <v>19.7072524101665</v>
      </c>
      <c r="C30" s="10" t="s">
        <v>159</v>
      </c>
      <c r="D30" s="9">
        <v>155.81570990359299</v>
      </c>
      <c r="E30" s="10" t="s">
        <v>159</v>
      </c>
      <c r="F30" s="9">
        <v>10.343295354951801</v>
      </c>
      <c r="G30" s="10" t="s">
        <v>159</v>
      </c>
      <c r="H30" s="9">
        <v>103.833702808282</v>
      </c>
      <c r="I30" s="10" t="s">
        <v>159</v>
      </c>
      <c r="J30" s="9">
        <v>22.8450482033304</v>
      </c>
      <c r="K30" s="10" t="s">
        <v>159</v>
      </c>
      <c r="L30" s="9">
        <v>34.010489307624901</v>
      </c>
      <c r="M30" s="10" t="s">
        <v>159</v>
      </c>
      <c r="N30" s="9">
        <v>22.639719081923801</v>
      </c>
      <c r="O30" s="10" t="s">
        <v>159</v>
      </c>
      <c r="P30" s="9">
        <v>0</v>
      </c>
      <c r="Q30" s="10" t="s">
        <v>238</v>
      </c>
      <c r="R30" s="9">
        <v>369.19521706987302</v>
      </c>
      <c r="S30" s="10" t="s">
        <v>159</v>
      </c>
    </row>
    <row r="31" spans="1:19" x14ac:dyDescent="0.2">
      <c r="A31" s="12" t="s">
        <v>200</v>
      </c>
      <c r="B31" s="9">
        <v>31.715859982713901</v>
      </c>
      <c r="C31" s="10" t="s">
        <v>159</v>
      </c>
      <c r="D31" s="9">
        <v>125.698595505618</v>
      </c>
      <c r="E31" s="10" t="s">
        <v>159</v>
      </c>
      <c r="F31" s="9">
        <v>10.0855012964564</v>
      </c>
      <c r="G31" s="10" t="s">
        <v>159</v>
      </c>
      <c r="H31" s="9">
        <v>81.435523249351803</v>
      </c>
      <c r="I31" s="10" t="s">
        <v>159</v>
      </c>
      <c r="J31" s="9">
        <v>20.451296456352601</v>
      </c>
      <c r="K31" s="10" t="s">
        <v>159</v>
      </c>
      <c r="L31" s="9">
        <v>26.043151923076898</v>
      </c>
      <c r="M31" s="10" t="s">
        <v>159</v>
      </c>
      <c r="N31" s="9">
        <v>15.877761599719101</v>
      </c>
      <c r="O31" s="10" t="s">
        <v>159</v>
      </c>
      <c r="P31" s="9">
        <v>0</v>
      </c>
      <c r="Q31" s="10" t="s">
        <v>238</v>
      </c>
      <c r="R31" s="9">
        <v>311.307690013289</v>
      </c>
      <c r="S31" s="10" t="s">
        <v>159</v>
      </c>
    </row>
    <row r="32" spans="1:19" x14ac:dyDescent="0.2">
      <c r="A32" s="15" t="s">
        <v>201</v>
      </c>
      <c r="B32" s="13">
        <v>56.384</v>
      </c>
      <c r="C32" s="14" t="s">
        <v>159</v>
      </c>
      <c r="D32" s="13">
        <v>155.393</v>
      </c>
      <c r="E32" s="14" t="s">
        <v>159</v>
      </c>
      <c r="F32" s="13">
        <v>16.236999999999998</v>
      </c>
      <c r="G32" s="14" t="s">
        <v>159</v>
      </c>
      <c r="H32" s="13">
        <v>112.05669653</v>
      </c>
      <c r="I32" s="14" t="s">
        <v>159</v>
      </c>
      <c r="J32" s="13">
        <v>27.715</v>
      </c>
      <c r="K32" s="14" t="s">
        <v>159</v>
      </c>
      <c r="L32" s="13">
        <v>38.263120000000001</v>
      </c>
      <c r="M32" s="14" t="s">
        <v>159</v>
      </c>
      <c r="N32" s="13">
        <v>13.416620999999999</v>
      </c>
      <c r="O32" s="14" t="s">
        <v>159</v>
      </c>
      <c r="P32" s="13">
        <v>0</v>
      </c>
      <c r="Q32" s="14" t="s">
        <v>238</v>
      </c>
      <c r="R32" s="13">
        <v>419.46543752999997</v>
      </c>
      <c r="S32" s="14" t="s">
        <v>159</v>
      </c>
    </row>
    <row r="34" spans="1:2" x14ac:dyDescent="0.2">
      <c r="A34" s="16" t="s">
        <v>202</v>
      </c>
      <c r="B34" s="16" t="s">
        <v>215</v>
      </c>
    </row>
    <row r="36" spans="1:2" x14ac:dyDescent="0.2">
      <c r="B36" s="16" t="s">
        <v>315</v>
      </c>
    </row>
    <row r="37" spans="1:2" x14ac:dyDescent="0.2">
      <c r="B37" s="16" t="s">
        <v>316</v>
      </c>
    </row>
    <row r="38" spans="1:2" x14ac:dyDescent="0.2">
      <c r="B38" s="16" t="s">
        <v>317</v>
      </c>
    </row>
    <row r="40" spans="1:2" x14ac:dyDescent="0.2">
      <c r="B40" s="16" t="s">
        <v>318</v>
      </c>
    </row>
    <row r="41" spans="1:2" x14ac:dyDescent="0.2">
      <c r="B41" s="16" t="s">
        <v>208</v>
      </c>
    </row>
    <row r="42" spans="1:2" x14ac:dyDescent="0.2">
      <c r="B42" s="16" t="s">
        <v>241</v>
      </c>
    </row>
    <row r="43" spans="1:2" x14ac:dyDescent="0.2">
      <c r="B43" s="16" t="s">
        <v>209</v>
      </c>
    </row>
    <row r="46" spans="1:2" x14ac:dyDescent="0.2">
      <c r="A46" s="17" t="str">
        <f>HYPERLINK("#'KENO 5'!A2", "&lt;&lt;&lt; Previous table")</f>
        <v>&lt;&lt;&lt; Previous table</v>
      </c>
    </row>
    <row r="47" spans="1:2" x14ac:dyDescent="0.2">
      <c r="A47" s="17" t="str">
        <f>HYPERLINK("#'KENO 7'!A2", "&gt;&gt;&gt; Next table")</f>
        <v>&gt;&gt;&gt; Next table</v>
      </c>
    </row>
  </sheetData>
  <mergeCells count="12">
    <mergeCell ref="A2:S2"/>
    <mergeCell ref="A3:S3"/>
    <mergeCell ref="A6:S6"/>
    <mergeCell ref="B5:C5"/>
    <mergeCell ref="D5:E5"/>
    <mergeCell ref="F5:G5"/>
    <mergeCell ref="H5:I5"/>
    <mergeCell ref="J5:K5"/>
    <mergeCell ref="L5:M5"/>
    <mergeCell ref="N5:O5"/>
    <mergeCell ref="P5:Q5"/>
    <mergeCell ref="R5:S5"/>
  </mergeCells>
  <pageMargins left="0.7" right="0.7" top="0.75" bottom="0.75" header="0.3" footer="0.3"/>
  <pageSetup paperSize="9" orientation="portrait" horizontalDpi="300" verticalDpi="300"/>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dimension ref="A1:S47"/>
  <sheetViews>
    <sheetView workbookViewId="0"/>
  </sheetViews>
  <sheetFormatPr defaultColWidth="11.42578125" defaultRowHeight="12.75" x14ac:dyDescent="0.2"/>
  <cols>
    <col min="1" max="2" width="12.7109375" customWidth="1"/>
    <col min="3" max="3" width="4.42578125" customWidth="1"/>
    <col min="4" max="4" width="12.7109375" customWidth="1"/>
    <col min="5" max="5" width="4.42578125" customWidth="1"/>
    <col min="6" max="6" width="12.7109375" customWidth="1"/>
    <col min="7" max="7" width="4.42578125" customWidth="1"/>
    <col min="8" max="8" width="12.7109375" customWidth="1"/>
    <col min="9" max="9" width="4.42578125" customWidth="1"/>
    <col min="10" max="10" width="12.7109375" customWidth="1"/>
    <col min="11" max="11" width="4.42578125" customWidth="1"/>
    <col min="12" max="12" width="12.7109375" customWidth="1"/>
    <col min="13" max="13" width="4.42578125" customWidth="1"/>
    <col min="14" max="14" width="12.7109375" customWidth="1"/>
    <col min="15" max="15" width="4.42578125" customWidth="1"/>
    <col min="16" max="16" width="12.7109375" customWidth="1"/>
    <col min="17" max="17" width="4.42578125" customWidth="1"/>
    <col min="18" max="18" width="12.7109375" customWidth="1"/>
    <col min="19" max="19" width="4.42578125" customWidth="1"/>
  </cols>
  <sheetData>
    <row r="1" spans="1:19" x14ac:dyDescent="0.2">
      <c r="A1" s="8" t="str">
        <f>HYPERLINK("#'INDEX'!B57", "Link to index")</f>
        <v>Link to index</v>
      </c>
    </row>
    <row r="2" spans="1:19" ht="15.75" customHeight="1" x14ac:dyDescent="0.2">
      <c r="A2" s="25" t="s">
        <v>320</v>
      </c>
      <c r="B2" s="24"/>
      <c r="C2" s="24"/>
      <c r="D2" s="24"/>
      <c r="E2" s="24"/>
      <c r="F2" s="24"/>
      <c r="G2" s="24"/>
      <c r="H2" s="24"/>
      <c r="I2" s="24"/>
      <c r="J2" s="24"/>
      <c r="K2" s="24"/>
      <c r="L2" s="24"/>
      <c r="M2" s="24"/>
      <c r="N2" s="24"/>
      <c r="O2" s="24"/>
      <c r="P2" s="24"/>
      <c r="Q2" s="24"/>
      <c r="R2" s="24"/>
      <c r="S2" s="24"/>
    </row>
    <row r="3" spans="1:19" ht="15.75" customHeight="1" x14ac:dyDescent="0.2">
      <c r="A3" s="25" t="s">
        <v>75</v>
      </c>
      <c r="B3" s="24"/>
      <c r="C3" s="24"/>
      <c r="D3" s="24"/>
      <c r="E3" s="24"/>
      <c r="F3" s="24"/>
      <c r="G3" s="24"/>
      <c r="H3" s="24"/>
      <c r="I3" s="24"/>
      <c r="J3" s="24"/>
      <c r="K3" s="24"/>
      <c r="L3" s="24"/>
      <c r="M3" s="24"/>
      <c r="N3" s="24"/>
      <c r="O3" s="24"/>
      <c r="P3" s="24"/>
      <c r="Q3" s="24"/>
      <c r="R3" s="24"/>
      <c r="S3" s="24"/>
    </row>
    <row r="4" spans="1:19" ht="15.75" customHeight="1" x14ac:dyDescent="0.2"/>
    <row r="5" spans="1:19" ht="55.5" customHeight="1" x14ac:dyDescent="0.2">
      <c r="A5" s="11" t="s">
        <v>159</v>
      </c>
      <c r="B5" s="27" t="s">
        <v>160</v>
      </c>
      <c r="C5" s="27" t="s">
        <v>159</v>
      </c>
      <c r="D5" s="27" t="s">
        <v>161</v>
      </c>
      <c r="E5" s="27" t="s">
        <v>159</v>
      </c>
      <c r="F5" s="27" t="s">
        <v>162</v>
      </c>
      <c r="G5" s="27" t="s">
        <v>159</v>
      </c>
      <c r="H5" s="27" t="s">
        <v>163</v>
      </c>
      <c r="I5" s="27" t="s">
        <v>159</v>
      </c>
      <c r="J5" s="27" t="s">
        <v>164</v>
      </c>
      <c r="K5" s="27" t="s">
        <v>159</v>
      </c>
      <c r="L5" s="27" t="s">
        <v>165</v>
      </c>
      <c r="M5" s="27" t="s">
        <v>159</v>
      </c>
      <c r="N5" s="27" t="s">
        <v>166</v>
      </c>
      <c r="O5" s="27" t="s">
        <v>159</v>
      </c>
      <c r="P5" s="27" t="s">
        <v>167</v>
      </c>
      <c r="Q5" s="27" t="s">
        <v>159</v>
      </c>
      <c r="R5" s="27" t="s">
        <v>168</v>
      </c>
      <c r="S5" s="27" t="s">
        <v>159</v>
      </c>
    </row>
    <row r="6" spans="1:19" x14ac:dyDescent="0.2">
      <c r="A6" s="26" t="s">
        <v>212</v>
      </c>
      <c r="B6" s="26"/>
      <c r="C6" s="26"/>
      <c r="D6" s="26"/>
      <c r="E6" s="26"/>
      <c r="F6" s="26"/>
      <c r="G6" s="26"/>
      <c r="H6" s="26"/>
      <c r="I6" s="26"/>
      <c r="J6" s="26"/>
      <c r="K6" s="26"/>
      <c r="L6" s="26"/>
      <c r="M6" s="26"/>
      <c r="N6" s="26"/>
      <c r="O6" s="26"/>
      <c r="P6" s="26"/>
      <c r="Q6" s="26"/>
      <c r="R6" s="26"/>
      <c r="S6" s="26"/>
    </row>
    <row r="7" spans="1:19" x14ac:dyDescent="0.2">
      <c r="A7" s="12" t="s">
        <v>170</v>
      </c>
      <c r="B7" s="18">
        <v>0</v>
      </c>
      <c r="C7" s="10" t="s">
        <v>159</v>
      </c>
      <c r="D7" s="18">
        <v>19.194412491914701</v>
      </c>
      <c r="E7" s="10" t="s">
        <v>159</v>
      </c>
      <c r="F7" s="18">
        <v>0</v>
      </c>
      <c r="G7" s="10" t="s">
        <v>159</v>
      </c>
      <c r="H7" s="18">
        <v>0</v>
      </c>
      <c r="I7" s="10" t="s">
        <v>159</v>
      </c>
      <c r="J7" s="18">
        <v>11.5456258489431</v>
      </c>
      <c r="K7" s="10" t="s">
        <v>159</v>
      </c>
      <c r="L7" s="18">
        <v>35.257834235555499</v>
      </c>
      <c r="M7" s="10" t="s">
        <v>159</v>
      </c>
      <c r="N7" s="18">
        <v>2.5679816481679199</v>
      </c>
      <c r="O7" s="10" t="s">
        <v>159</v>
      </c>
      <c r="P7" s="18">
        <v>0</v>
      </c>
      <c r="Q7" s="10" t="s">
        <v>238</v>
      </c>
      <c r="R7" s="18">
        <v>9.0406911629954703</v>
      </c>
      <c r="S7" s="10" t="s">
        <v>159</v>
      </c>
    </row>
    <row r="8" spans="1:19" x14ac:dyDescent="0.2">
      <c r="A8" s="12" t="s">
        <v>171</v>
      </c>
      <c r="B8" s="18">
        <v>0</v>
      </c>
      <c r="C8" s="10" t="s">
        <v>159</v>
      </c>
      <c r="D8" s="18">
        <v>19.405161590067699</v>
      </c>
      <c r="E8" s="10" t="s">
        <v>159</v>
      </c>
      <c r="F8" s="18">
        <v>0</v>
      </c>
      <c r="G8" s="10" t="s">
        <v>159</v>
      </c>
      <c r="H8" s="18">
        <v>0</v>
      </c>
      <c r="I8" s="10" t="s">
        <v>159</v>
      </c>
      <c r="J8" s="18">
        <v>11.737061854145701</v>
      </c>
      <c r="K8" s="10" t="s">
        <v>159</v>
      </c>
      <c r="L8" s="18">
        <v>45.056123092445397</v>
      </c>
      <c r="M8" s="10" t="s">
        <v>159</v>
      </c>
      <c r="N8" s="18">
        <v>2.0907735672367398</v>
      </c>
      <c r="O8" s="10" t="s">
        <v>159</v>
      </c>
      <c r="P8" s="18">
        <v>0</v>
      </c>
      <c r="Q8" s="10" t="s">
        <v>238</v>
      </c>
      <c r="R8" s="18">
        <v>9.2357066549214899</v>
      </c>
      <c r="S8" s="10" t="s">
        <v>159</v>
      </c>
    </row>
    <row r="9" spans="1:19" x14ac:dyDescent="0.2">
      <c r="A9" s="12" t="s">
        <v>172</v>
      </c>
      <c r="B9" s="18">
        <v>0</v>
      </c>
      <c r="C9" s="10" t="s">
        <v>159</v>
      </c>
      <c r="D9" s="18">
        <v>20.430231768330099</v>
      </c>
      <c r="E9" s="10" t="s">
        <v>159</v>
      </c>
      <c r="F9" s="18">
        <v>0</v>
      </c>
      <c r="G9" s="10" t="s">
        <v>159</v>
      </c>
      <c r="H9" s="18">
        <v>15.4607321001793</v>
      </c>
      <c r="I9" s="10" t="s">
        <v>159</v>
      </c>
      <c r="J9" s="18">
        <v>11.6339821578451</v>
      </c>
      <c r="K9" s="10" t="s">
        <v>159</v>
      </c>
      <c r="L9" s="18">
        <v>46.538508856507697</v>
      </c>
      <c r="M9" s="10" t="s">
        <v>159</v>
      </c>
      <c r="N9" s="18">
        <v>2.0479170379672702</v>
      </c>
      <c r="O9" s="10" t="s">
        <v>159</v>
      </c>
      <c r="P9" s="18">
        <v>0</v>
      </c>
      <c r="Q9" s="10" t="s">
        <v>238</v>
      </c>
      <c r="R9" s="18">
        <v>12.3708463241607</v>
      </c>
      <c r="S9" s="10" t="s">
        <v>159</v>
      </c>
    </row>
    <row r="10" spans="1:19" x14ac:dyDescent="0.2">
      <c r="A10" s="12" t="s">
        <v>173</v>
      </c>
      <c r="B10" s="18">
        <v>0</v>
      </c>
      <c r="C10" s="10" t="s">
        <v>159</v>
      </c>
      <c r="D10" s="18">
        <v>18.823844208089501</v>
      </c>
      <c r="E10" s="10" t="s">
        <v>159</v>
      </c>
      <c r="F10" s="18">
        <v>0</v>
      </c>
      <c r="G10" s="10" t="s">
        <v>159</v>
      </c>
      <c r="H10" s="18">
        <v>20.655871005453299</v>
      </c>
      <c r="I10" s="10" t="s">
        <v>159</v>
      </c>
      <c r="J10" s="18">
        <v>11.147605019161899</v>
      </c>
      <c r="K10" s="10" t="s">
        <v>159</v>
      </c>
      <c r="L10" s="18">
        <v>47.061276483928303</v>
      </c>
      <c r="M10" s="10" t="s">
        <v>159</v>
      </c>
      <c r="N10" s="18">
        <v>2.05758993236141</v>
      </c>
      <c r="O10" s="10" t="s">
        <v>159</v>
      </c>
      <c r="P10" s="18">
        <v>0</v>
      </c>
      <c r="Q10" s="10" t="s">
        <v>238</v>
      </c>
      <c r="R10" s="18">
        <v>12.7311373545138</v>
      </c>
      <c r="S10" s="10" t="s">
        <v>159</v>
      </c>
    </row>
    <row r="11" spans="1:19" x14ac:dyDescent="0.2">
      <c r="A11" s="12" t="s">
        <v>174</v>
      </c>
      <c r="B11" s="18">
        <v>0</v>
      </c>
      <c r="C11" s="10" t="s">
        <v>159</v>
      </c>
      <c r="D11" s="18">
        <v>18.958829590286101</v>
      </c>
      <c r="E11" s="10" t="s">
        <v>159</v>
      </c>
      <c r="F11" s="18">
        <v>0</v>
      </c>
      <c r="G11" s="10" t="s">
        <v>159</v>
      </c>
      <c r="H11" s="18">
        <v>20.982683861929601</v>
      </c>
      <c r="I11" s="10" t="s">
        <v>159</v>
      </c>
      <c r="J11" s="18">
        <v>13.699375450291001</v>
      </c>
      <c r="K11" s="10" t="s">
        <v>159</v>
      </c>
      <c r="L11" s="18">
        <v>43.205447940509899</v>
      </c>
      <c r="M11" s="10" t="s">
        <v>159</v>
      </c>
      <c r="N11" s="18">
        <v>1.91517034865672</v>
      </c>
      <c r="O11" s="10" t="s">
        <v>159</v>
      </c>
      <c r="P11" s="18">
        <v>0</v>
      </c>
      <c r="Q11" s="10" t="s">
        <v>238</v>
      </c>
      <c r="R11" s="18">
        <v>12.9047838579034</v>
      </c>
      <c r="S11" s="10" t="s">
        <v>159</v>
      </c>
    </row>
    <row r="12" spans="1:19" x14ac:dyDescent="0.2">
      <c r="A12" s="12" t="s">
        <v>175</v>
      </c>
      <c r="B12" s="18">
        <v>0</v>
      </c>
      <c r="C12" s="10" t="s">
        <v>159</v>
      </c>
      <c r="D12" s="18">
        <v>17.416892852890101</v>
      </c>
      <c r="E12" s="10" t="s">
        <v>159</v>
      </c>
      <c r="F12" s="18">
        <v>0</v>
      </c>
      <c r="G12" s="10" t="s">
        <v>159</v>
      </c>
      <c r="H12" s="18">
        <v>20.361647801462802</v>
      </c>
      <c r="I12" s="10" t="s">
        <v>159</v>
      </c>
      <c r="J12" s="18">
        <v>11.0076712078067</v>
      </c>
      <c r="K12" s="10" t="s">
        <v>159</v>
      </c>
      <c r="L12" s="18">
        <v>51.9263979038885</v>
      </c>
      <c r="M12" s="10" t="s">
        <v>159</v>
      </c>
      <c r="N12" s="18">
        <v>1.9089859751066101</v>
      </c>
      <c r="O12" s="10" t="s">
        <v>159</v>
      </c>
      <c r="P12" s="18">
        <v>0</v>
      </c>
      <c r="Q12" s="10" t="s">
        <v>238</v>
      </c>
      <c r="R12" s="18">
        <v>12.260314408556701</v>
      </c>
      <c r="S12" s="10" t="s">
        <v>159</v>
      </c>
    </row>
    <row r="13" spans="1:19" x14ac:dyDescent="0.2">
      <c r="A13" s="12" t="s">
        <v>176</v>
      </c>
      <c r="B13" s="18">
        <v>2.9294608025407798</v>
      </c>
      <c r="C13" s="10" t="s">
        <v>159</v>
      </c>
      <c r="D13" s="18">
        <v>0</v>
      </c>
      <c r="E13" s="10" t="s">
        <v>178</v>
      </c>
      <c r="F13" s="18">
        <v>0</v>
      </c>
      <c r="G13" s="10" t="s">
        <v>159</v>
      </c>
      <c r="H13" s="18">
        <v>24.220504459462099</v>
      </c>
      <c r="I13" s="10" t="s">
        <v>159</v>
      </c>
      <c r="J13" s="18">
        <v>10.7764119391574</v>
      </c>
      <c r="K13" s="10" t="s">
        <v>159</v>
      </c>
      <c r="L13" s="18">
        <v>49.606697016993699</v>
      </c>
      <c r="M13" s="10" t="s">
        <v>159</v>
      </c>
      <c r="N13" s="18">
        <v>1.81109270952837</v>
      </c>
      <c r="O13" s="10" t="s">
        <v>159</v>
      </c>
      <c r="P13" s="18">
        <v>0</v>
      </c>
      <c r="Q13" s="10" t="s">
        <v>238</v>
      </c>
      <c r="R13" s="18">
        <v>7.0151052972210701</v>
      </c>
      <c r="S13" s="10" t="s">
        <v>180</v>
      </c>
    </row>
    <row r="14" spans="1:19" x14ac:dyDescent="0.2">
      <c r="A14" s="12" t="s">
        <v>177</v>
      </c>
      <c r="B14" s="18">
        <v>2.54301975497114</v>
      </c>
      <c r="C14" s="10" t="s">
        <v>159</v>
      </c>
      <c r="D14" s="18">
        <v>7.25528334030047</v>
      </c>
      <c r="E14" s="10" t="s">
        <v>314</v>
      </c>
      <c r="F14" s="18">
        <v>0</v>
      </c>
      <c r="G14" s="10" t="s">
        <v>159</v>
      </c>
      <c r="H14" s="18">
        <v>24.242154596139802</v>
      </c>
      <c r="I14" s="10" t="s">
        <v>159</v>
      </c>
      <c r="J14" s="18">
        <v>8.9631502549447806</v>
      </c>
      <c r="K14" s="10" t="s">
        <v>159</v>
      </c>
      <c r="L14" s="18">
        <v>44.5933372636567</v>
      </c>
      <c r="M14" s="10" t="s">
        <v>159</v>
      </c>
      <c r="N14" s="18">
        <v>1.64755971964147</v>
      </c>
      <c r="O14" s="10" t="s">
        <v>159</v>
      </c>
      <c r="P14" s="18">
        <v>0</v>
      </c>
      <c r="Q14" s="10" t="s">
        <v>238</v>
      </c>
      <c r="R14" s="18">
        <v>9.2004797400713407</v>
      </c>
      <c r="S14" s="10" t="s">
        <v>314</v>
      </c>
    </row>
    <row r="15" spans="1:19" x14ac:dyDescent="0.2">
      <c r="A15" s="12" t="s">
        <v>181</v>
      </c>
      <c r="B15" s="18">
        <v>2.3124486150313199</v>
      </c>
      <c r="C15" s="10" t="s">
        <v>159</v>
      </c>
      <c r="D15" s="18">
        <v>16.6561731605955</v>
      </c>
      <c r="E15" s="10" t="s">
        <v>314</v>
      </c>
      <c r="F15" s="18">
        <v>0</v>
      </c>
      <c r="G15" s="10" t="s">
        <v>159</v>
      </c>
      <c r="H15" s="18">
        <v>24.106430077146801</v>
      </c>
      <c r="I15" s="10" t="s">
        <v>159</v>
      </c>
      <c r="J15" s="18">
        <v>9.5844133435501302</v>
      </c>
      <c r="K15" s="10" t="s">
        <v>159</v>
      </c>
      <c r="L15" s="18">
        <v>46.638483567434903</v>
      </c>
      <c r="M15" s="10" t="s">
        <v>159</v>
      </c>
      <c r="N15" s="18">
        <v>1.78539136678262</v>
      </c>
      <c r="O15" s="10" t="s">
        <v>159</v>
      </c>
      <c r="P15" s="18">
        <v>0</v>
      </c>
      <c r="Q15" s="10" t="s">
        <v>238</v>
      </c>
      <c r="R15" s="18">
        <v>12.494238989165201</v>
      </c>
      <c r="S15" s="10" t="s">
        <v>314</v>
      </c>
    </row>
    <row r="16" spans="1:19" x14ac:dyDescent="0.2">
      <c r="A16" s="12" t="s">
        <v>182</v>
      </c>
      <c r="B16" s="18">
        <v>2.8366044618166102</v>
      </c>
      <c r="C16" s="10" t="s">
        <v>159</v>
      </c>
      <c r="D16" s="18">
        <v>16.960993374525899</v>
      </c>
      <c r="E16" s="10" t="s">
        <v>314</v>
      </c>
      <c r="F16" s="18">
        <v>0</v>
      </c>
      <c r="G16" s="10" t="s">
        <v>159</v>
      </c>
      <c r="H16" s="18">
        <v>27.428875039943399</v>
      </c>
      <c r="I16" s="10" t="s">
        <v>159</v>
      </c>
      <c r="J16" s="18">
        <v>12.7908852412895</v>
      </c>
      <c r="K16" s="10" t="s">
        <v>159</v>
      </c>
      <c r="L16" s="18">
        <v>54.342676345497203</v>
      </c>
      <c r="M16" s="10" t="s">
        <v>159</v>
      </c>
      <c r="N16" s="18">
        <v>1.72628002835299</v>
      </c>
      <c r="O16" s="10" t="s">
        <v>159</v>
      </c>
      <c r="P16" s="18">
        <v>0</v>
      </c>
      <c r="Q16" s="10" t="s">
        <v>238</v>
      </c>
      <c r="R16" s="18">
        <v>13.668732343002899</v>
      </c>
      <c r="S16" s="10" t="s">
        <v>314</v>
      </c>
    </row>
    <row r="17" spans="1:19" x14ac:dyDescent="0.2">
      <c r="A17" s="12" t="s">
        <v>183</v>
      </c>
      <c r="B17" s="18">
        <v>2.7534779234252298</v>
      </c>
      <c r="C17" s="10" t="s">
        <v>159</v>
      </c>
      <c r="D17" s="18">
        <v>16.3656188221583</v>
      </c>
      <c r="E17" s="10" t="s">
        <v>314</v>
      </c>
      <c r="F17" s="18">
        <v>0</v>
      </c>
      <c r="G17" s="10" t="s">
        <v>159</v>
      </c>
      <c r="H17" s="18">
        <v>28.8078544709665</v>
      </c>
      <c r="I17" s="10" t="s">
        <v>159</v>
      </c>
      <c r="J17" s="18">
        <v>11.2671219030732</v>
      </c>
      <c r="K17" s="10" t="s">
        <v>159</v>
      </c>
      <c r="L17" s="18">
        <v>54.914573732097203</v>
      </c>
      <c r="M17" s="10" t="s">
        <v>159</v>
      </c>
      <c r="N17" s="18">
        <v>1.6419532253041</v>
      </c>
      <c r="O17" s="10" t="s">
        <v>159</v>
      </c>
      <c r="P17" s="18">
        <v>0</v>
      </c>
      <c r="Q17" s="10" t="s">
        <v>238</v>
      </c>
      <c r="R17" s="18">
        <v>13.6121493562271</v>
      </c>
      <c r="S17" s="10" t="s">
        <v>314</v>
      </c>
    </row>
    <row r="18" spans="1:19" x14ac:dyDescent="0.2">
      <c r="A18" s="12" t="s">
        <v>184</v>
      </c>
      <c r="B18" s="18">
        <v>3.6365930744125001</v>
      </c>
      <c r="C18" s="10" t="s">
        <v>159</v>
      </c>
      <c r="D18" s="18">
        <v>15.4667855816827</v>
      </c>
      <c r="E18" s="10" t="s">
        <v>314</v>
      </c>
      <c r="F18" s="18">
        <v>0</v>
      </c>
      <c r="G18" s="10" t="s">
        <v>159</v>
      </c>
      <c r="H18" s="18">
        <v>25.907546144643099</v>
      </c>
      <c r="I18" s="10" t="s">
        <v>159</v>
      </c>
      <c r="J18" s="18">
        <v>10.7816489614675</v>
      </c>
      <c r="K18" s="10" t="s">
        <v>159</v>
      </c>
      <c r="L18" s="18">
        <v>55.536847281687798</v>
      </c>
      <c r="M18" s="10" t="s">
        <v>159</v>
      </c>
      <c r="N18" s="18">
        <v>1.84701956877721</v>
      </c>
      <c r="O18" s="10" t="s">
        <v>159</v>
      </c>
      <c r="P18" s="18">
        <v>0</v>
      </c>
      <c r="Q18" s="10" t="s">
        <v>238</v>
      </c>
      <c r="R18" s="18">
        <v>12.7922785061452</v>
      </c>
      <c r="S18" s="10" t="s">
        <v>314</v>
      </c>
    </row>
    <row r="19" spans="1:19" x14ac:dyDescent="0.2">
      <c r="A19" s="12" t="s">
        <v>185</v>
      </c>
      <c r="B19" s="18">
        <v>3.4094757977743</v>
      </c>
      <c r="C19" s="10" t="s">
        <v>159</v>
      </c>
      <c r="D19" s="18">
        <v>16.787628219498501</v>
      </c>
      <c r="E19" s="10" t="s">
        <v>179</v>
      </c>
      <c r="F19" s="18">
        <v>65.185525404621899</v>
      </c>
      <c r="G19" s="10" t="s">
        <v>186</v>
      </c>
      <c r="H19" s="18">
        <v>27.412724638197101</v>
      </c>
      <c r="I19" s="10" t="s">
        <v>159</v>
      </c>
      <c r="J19" s="18">
        <v>11.042216894884399</v>
      </c>
      <c r="K19" s="10" t="s">
        <v>159</v>
      </c>
      <c r="L19" s="18">
        <v>59.058180084798899</v>
      </c>
      <c r="M19" s="10" t="s">
        <v>159</v>
      </c>
      <c r="N19" s="18">
        <v>1.6284939688770601</v>
      </c>
      <c r="O19" s="10" t="s">
        <v>159</v>
      </c>
      <c r="P19" s="18">
        <v>0</v>
      </c>
      <c r="Q19" s="10" t="s">
        <v>238</v>
      </c>
      <c r="R19" s="18">
        <v>14.179583618792501</v>
      </c>
      <c r="S19" s="10" t="s">
        <v>159</v>
      </c>
    </row>
    <row r="20" spans="1:19" x14ac:dyDescent="0.2">
      <c r="A20" s="12" t="s">
        <v>187</v>
      </c>
      <c r="B20" s="18">
        <v>3.4579997873128399</v>
      </c>
      <c r="C20" s="10" t="s">
        <v>159</v>
      </c>
      <c r="D20" s="18">
        <v>19.5908876428696</v>
      </c>
      <c r="E20" s="10" t="s">
        <v>159</v>
      </c>
      <c r="F20" s="18">
        <v>50.8579858369446</v>
      </c>
      <c r="G20" s="10" t="s">
        <v>159</v>
      </c>
      <c r="H20" s="18">
        <v>29.820461268156599</v>
      </c>
      <c r="I20" s="10" t="s">
        <v>159</v>
      </c>
      <c r="J20" s="18">
        <v>13.3817904454241</v>
      </c>
      <c r="K20" s="10" t="s">
        <v>159</v>
      </c>
      <c r="L20" s="18">
        <v>67.171739532412602</v>
      </c>
      <c r="M20" s="10" t="s">
        <v>159</v>
      </c>
      <c r="N20" s="18">
        <v>1.59958425865328</v>
      </c>
      <c r="O20" s="10" t="s">
        <v>159</v>
      </c>
      <c r="P20" s="18">
        <v>0</v>
      </c>
      <c r="Q20" s="10" t="s">
        <v>238</v>
      </c>
      <c r="R20" s="18">
        <v>15.7754825712094</v>
      </c>
      <c r="S20" s="10" t="s">
        <v>159</v>
      </c>
    </row>
    <row r="21" spans="1:19" x14ac:dyDescent="0.2">
      <c r="A21" s="12" t="s">
        <v>188</v>
      </c>
      <c r="B21" s="18">
        <v>3.2612848888418502</v>
      </c>
      <c r="C21" s="10" t="s">
        <v>159</v>
      </c>
      <c r="D21" s="18">
        <v>20.5920267096324</v>
      </c>
      <c r="E21" s="10" t="s">
        <v>159</v>
      </c>
      <c r="F21" s="18">
        <v>54.216235334661398</v>
      </c>
      <c r="G21" s="10" t="s">
        <v>159</v>
      </c>
      <c r="H21" s="18">
        <v>26.9296631670077</v>
      </c>
      <c r="I21" s="10" t="s">
        <v>159</v>
      </c>
      <c r="J21" s="18">
        <v>15.2644198963546</v>
      </c>
      <c r="K21" s="10" t="s">
        <v>159</v>
      </c>
      <c r="L21" s="18">
        <v>64.307475255730395</v>
      </c>
      <c r="M21" s="10" t="s">
        <v>159</v>
      </c>
      <c r="N21" s="18">
        <v>1.38783412776041</v>
      </c>
      <c r="O21" s="10" t="s">
        <v>159</v>
      </c>
      <c r="P21" s="18">
        <v>0</v>
      </c>
      <c r="Q21" s="10" t="s">
        <v>238</v>
      </c>
      <c r="R21" s="18">
        <v>15.5633266212243</v>
      </c>
      <c r="S21" s="10" t="s">
        <v>159</v>
      </c>
    </row>
    <row r="22" spans="1:19" x14ac:dyDescent="0.2">
      <c r="A22" s="12" t="s">
        <v>189</v>
      </c>
      <c r="B22" s="18">
        <v>3.5685120955349698</v>
      </c>
      <c r="C22" s="10" t="s">
        <v>159</v>
      </c>
      <c r="D22" s="18">
        <v>22.299381651155901</v>
      </c>
      <c r="E22" s="10" t="s">
        <v>159</v>
      </c>
      <c r="F22" s="18">
        <v>54.339103681795699</v>
      </c>
      <c r="G22" s="10" t="s">
        <v>159</v>
      </c>
      <c r="H22" s="18">
        <v>29.769142705368399</v>
      </c>
      <c r="I22" s="10" t="s">
        <v>159</v>
      </c>
      <c r="J22" s="18">
        <v>13.7644679778547</v>
      </c>
      <c r="K22" s="10" t="s">
        <v>159</v>
      </c>
      <c r="L22" s="18">
        <v>70.193776123027902</v>
      </c>
      <c r="M22" s="10" t="s">
        <v>159</v>
      </c>
      <c r="N22" s="18">
        <v>1.35170392475305</v>
      </c>
      <c r="O22" s="10" t="s">
        <v>159</v>
      </c>
      <c r="P22" s="18">
        <v>0</v>
      </c>
      <c r="Q22" s="10" t="s">
        <v>238</v>
      </c>
      <c r="R22" s="18">
        <v>16.6692163696355</v>
      </c>
      <c r="S22" s="10" t="s">
        <v>159</v>
      </c>
    </row>
    <row r="23" spans="1:19" x14ac:dyDescent="0.2">
      <c r="A23" s="12" t="s">
        <v>190</v>
      </c>
      <c r="B23" s="18">
        <v>3.6043410298166401</v>
      </c>
      <c r="C23" s="10" t="s">
        <v>159</v>
      </c>
      <c r="D23" s="18">
        <v>23.9091715517221</v>
      </c>
      <c r="E23" s="10" t="s">
        <v>159</v>
      </c>
      <c r="F23" s="18">
        <v>77.263188331298593</v>
      </c>
      <c r="G23" s="10" t="s">
        <v>159</v>
      </c>
      <c r="H23" s="18">
        <v>31.258554901031999</v>
      </c>
      <c r="I23" s="10" t="s">
        <v>159</v>
      </c>
      <c r="J23" s="18">
        <v>12.689467510054399</v>
      </c>
      <c r="K23" s="10" t="s">
        <v>159</v>
      </c>
      <c r="L23" s="18">
        <v>69.894049376225794</v>
      </c>
      <c r="M23" s="10" t="s">
        <v>159</v>
      </c>
      <c r="N23" s="18">
        <v>1.61635416503026</v>
      </c>
      <c r="O23" s="10" t="s">
        <v>225</v>
      </c>
      <c r="P23" s="18">
        <v>0</v>
      </c>
      <c r="Q23" s="10" t="s">
        <v>238</v>
      </c>
      <c r="R23" s="18">
        <v>17.646499980911599</v>
      </c>
      <c r="S23" s="10" t="s">
        <v>159</v>
      </c>
    </row>
    <row r="24" spans="1:19" x14ac:dyDescent="0.2">
      <c r="A24" s="12" t="s">
        <v>191</v>
      </c>
      <c r="B24" s="18">
        <v>3.7168577374387399</v>
      </c>
      <c r="C24" s="10" t="s">
        <v>159</v>
      </c>
      <c r="D24" s="18">
        <v>23.670958685863202</v>
      </c>
      <c r="E24" s="10" t="s">
        <v>159</v>
      </c>
      <c r="F24" s="18">
        <v>84.692116681849299</v>
      </c>
      <c r="G24" s="10" t="s">
        <v>159</v>
      </c>
      <c r="H24" s="18">
        <v>31.124727952226401</v>
      </c>
      <c r="I24" s="10" t="s">
        <v>159</v>
      </c>
      <c r="J24" s="18">
        <v>13.8510683065858</v>
      </c>
      <c r="K24" s="10" t="s">
        <v>159</v>
      </c>
      <c r="L24" s="18">
        <v>73.4333476426727</v>
      </c>
      <c r="M24" s="10" t="s">
        <v>159</v>
      </c>
      <c r="N24" s="18">
        <v>3.1189971259162101</v>
      </c>
      <c r="O24" s="10" t="s">
        <v>159</v>
      </c>
      <c r="P24" s="18">
        <v>0</v>
      </c>
      <c r="Q24" s="10" t="s">
        <v>238</v>
      </c>
      <c r="R24" s="18">
        <v>18.11863984747</v>
      </c>
      <c r="S24" s="10" t="s">
        <v>159</v>
      </c>
    </row>
    <row r="25" spans="1:19" x14ac:dyDescent="0.2">
      <c r="A25" s="12" t="s">
        <v>192</v>
      </c>
      <c r="B25" s="18">
        <v>2.1598415673139502</v>
      </c>
      <c r="C25" s="10" t="s">
        <v>159</v>
      </c>
      <c r="D25" s="18">
        <v>23.062641051971902</v>
      </c>
      <c r="E25" s="10" t="s">
        <v>159</v>
      </c>
      <c r="F25" s="18">
        <v>84.396277283919702</v>
      </c>
      <c r="G25" s="10" t="s">
        <v>159</v>
      </c>
      <c r="H25" s="18">
        <v>30.860694311778801</v>
      </c>
      <c r="I25" s="10" t="s">
        <v>159</v>
      </c>
      <c r="J25" s="18">
        <v>15.4136273674488</v>
      </c>
      <c r="K25" s="10" t="s">
        <v>159</v>
      </c>
      <c r="L25" s="18">
        <v>81.252890557262305</v>
      </c>
      <c r="M25" s="10" t="s">
        <v>159</v>
      </c>
      <c r="N25" s="18">
        <v>3.29437542685208</v>
      </c>
      <c r="O25" s="10" t="s">
        <v>159</v>
      </c>
      <c r="P25" s="18">
        <v>0</v>
      </c>
      <c r="Q25" s="10" t="s">
        <v>238</v>
      </c>
      <c r="R25" s="18">
        <v>18.1406793263682</v>
      </c>
      <c r="S25" s="10" t="s">
        <v>159</v>
      </c>
    </row>
    <row r="26" spans="1:19" x14ac:dyDescent="0.2">
      <c r="A26" s="12" t="s">
        <v>193</v>
      </c>
      <c r="B26" s="18">
        <v>3.86873784882465</v>
      </c>
      <c r="C26" s="10" t="s">
        <v>159</v>
      </c>
      <c r="D26" s="18">
        <v>24.337966185686799</v>
      </c>
      <c r="E26" s="10" t="s">
        <v>159</v>
      </c>
      <c r="F26" s="18">
        <v>78.326628830373394</v>
      </c>
      <c r="G26" s="10" t="s">
        <v>159</v>
      </c>
      <c r="H26" s="18">
        <v>28.271332126061498</v>
      </c>
      <c r="I26" s="10" t="s">
        <v>159</v>
      </c>
      <c r="J26" s="18">
        <v>14.3603122938878</v>
      </c>
      <c r="K26" s="10" t="s">
        <v>159</v>
      </c>
      <c r="L26" s="18">
        <v>75.270612391356394</v>
      </c>
      <c r="M26" s="10" t="s">
        <v>159</v>
      </c>
      <c r="N26" s="18">
        <v>3.5980973520478599</v>
      </c>
      <c r="O26" s="10" t="s">
        <v>159</v>
      </c>
      <c r="P26" s="18">
        <v>0</v>
      </c>
      <c r="Q26" s="10" t="s">
        <v>238</v>
      </c>
      <c r="R26" s="18">
        <v>17.841703088121999</v>
      </c>
      <c r="S26" s="10" t="s">
        <v>159</v>
      </c>
    </row>
    <row r="27" spans="1:19" x14ac:dyDescent="0.2">
      <c r="A27" s="12" t="s">
        <v>195</v>
      </c>
      <c r="B27" s="18">
        <v>4.6986783560093102</v>
      </c>
      <c r="C27" s="10" t="s">
        <v>159</v>
      </c>
      <c r="D27" s="18">
        <v>25.7084574489154</v>
      </c>
      <c r="E27" s="10" t="s">
        <v>159</v>
      </c>
      <c r="F27" s="18">
        <v>62.414467975616603</v>
      </c>
      <c r="G27" s="10" t="s">
        <v>159</v>
      </c>
      <c r="H27" s="18">
        <v>28.507503733930999</v>
      </c>
      <c r="I27" s="10" t="s">
        <v>159</v>
      </c>
      <c r="J27" s="18">
        <v>16.290382834052899</v>
      </c>
      <c r="K27" s="10" t="s">
        <v>159</v>
      </c>
      <c r="L27" s="18">
        <v>82.570136688054703</v>
      </c>
      <c r="M27" s="10" t="s">
        <v>159</v>
      </c>
      <c r="N27" s="18">
        <v>4.1380300356437001</v>
      </c>
      <c r="O27" s="10" t="s">
        <v>159</v>
      </c>
      <c r="P27" s="18">
        <v>0</v>
      </c>
      <c r="Q27" s="10" t="s">
        <v>238</v>
      </c>
      <c r="R27" s="18">
        <v>18.590224574341999</v>
      </c>
      <c r="S27" s="10" t="s">
        <v>159</v>
      </c>
    </row>
    <row r="28" spans="1:19" x14ac:dyDescent="0.2">
      <c r="A28" s="12" t="s">
        <v>196</v>
      </c>
      <c r="B28" s="18">
        <v>8.4802618378812191</v>
      </c>
      <c r="C28" s="10" t="s">
        <v>159</v>
      </c>
      <c r="D28" s="18">
        <v>26.4229778377515</v>
      </c>
      <c r="E28" s="10" t="s">
        <v>159</v>
      </c>
      <c r="F28" s="18">
        <v>74.740138183616295</v>
      </c>
      <c r="G28" s="10" t="s">
        <v>159</v>
      </c>
      <c r="H28" s="18">
        <v>27.0285430474548</v>
      </c>
      <c r="I28" s="10" t="s">
        <v>159</v>
      </c>
      <c r="J28" s="18">
        <v>17.731218692901901</v>
      </c>
      <c r="K28" s="10" t="s">
        <v>159</v>
      </c>
      <c r="L28" s="18">
        <v>77.427042807482707</v>
      </c>
      <c r="M28" s="10" t="s">
        <v>159</v>
      </c>
      <c r="N28" s="18">
        <v>4.7940288650266396</v>
      </c>
      <c r="O28" s="10" t="s">
        <v>159</v>
      </c>
      <c r="P28" s="18">
        <v>0</v>
      </c>
      <c r="Q28" s="10" t="s">
        <v>238</v>
      </c>
      <c r="R28" s="18">
        <v>18.856294348140999</v>
      </c>
      <c r="S28" s="10" t="s">
        <v>159</v>
      </c>
    </row>
    <row r="29" spans="1:19" x14ac:dyDescent="0.2">
      <c r="A29" s="12" t="s">
        <v>198</v>
      </c>
      <c r="B29" s="18">
        <v>40.237975328717802</v>
      </c>
      <c r="C29" s="10" t="s">
        <v>159</v>
      </c>
      <c r="D29" s="18">
        <v>25.379501107145</v>
      </c>
      <c r="E29" s="10" t="s">
        <v>159</v>
      </c>
      <c r="F29" s="18">
        <v>56.665065806159198</v>
      </c>
      <c r="G29" s="10" t="s">
        <v>159</v>
      </c>
      <c r="H29" s="18">
        <v>25.680396423277799</v>
      </c>
      <c r="I29" s="10" t="s">
        <v>159</v>
      </c>
      <c r="J29" s="18">
        <v>16.6467423789599</v>
      </c>
      <c r="K29" s="10" t="s">
        <v>159</v>
      </c>
      <c r="L29" s="18">
        <v>73.562350981829596</v>
      </c>
      <c r="M29" s="10" t="s">
        <v>159</v>
      </c>
      <c r="N29" s="18">
        <v>4.6372174327759001</v>
      </c>
      <c r="O29" s="10" t="s">
        <v>159</v>
      </c>
      <c r="P29" s="18">
        <v>0</v>
      </c>
      <c r="Q29" s="10" t="s">
        <v>238</v>
      </c>
      <c r="R29" s="18">
        <v>18.421360573614699</v>
      </c>
      <c r="S29" s="10" t="s">
        <v>159</v>
      </c>
    </row>
    <row r="30" spans="1:19" x14ac:dyDescent="0.2">
      <c r="A30" s="12" t="s">
        <v>199</v>
      </c>
      <c r="B30" s="18">
        <v>56.344870532224498</v>
      </c>
      <c r="C30" s="10" t="s">
        <v>159</v>
      </c>
      <c r="D30" s="18">
        <v>24.275946826423802</v>
      </c>
      <c r="E30" s="10" t="s">
        <v>159</v>
      </c>
      <c r="F30" s="18">
        <v>54.073842774541603</v>
      </c>
      <c r="G30" s="10" t="s">
        <v>159</v>
      </c>
      <c r="H30" s="18">
        <v>25.953192770161699</v>
      </c>
      <c r="I30" s="10" t="s">
        <v>159</v>
      </c>
      <c r="J30" s="18">
        <v>15.9523557841312</v>
      </c>
      <c r="K30" s="10" t="s">
        <v>159</v>
      </c>
      <c r="L30" s="18">
        <v>76.273251416568797</v>
      </c>
      <c r="M30" s="10" t="s">
        <v>159</v>
      </c>
      <c r="N30" s="18">
        <v>4.3347004394124999</v>
      </c>
      <c r="O30" s="10" t="s">
        <v>159</v>
      </c>
      <c r="P30" s="18">
        <v>0</v>
      </c>
      <c r="Q30" s="10" t="s">
        <v>238</v>
      </c>
      <c r="R30" s="18">
        <v>18.311922163886301</v>
      </c>
      <c r="S30" s="10" t="s">
        <v>159</v>
      </c>
    </row>
    <row r="31" spans="1:19" x14ac:dyDescent="0.2">
      <c r="A31" s="12" t="s">
        <v>200</v>
      </c>
      <c r="B31" s="18">
        <v>89.668716729546802</v>
      </c>
      <c r="C31" s="10" t="s">
        <v>159</v>
      </c>
      <c r="D31" s="18">
        <v>19.651710960933801</v>
      </c>
      <c r="E31" s="10" t="s">
        <v>159</v>
      </c>
      <c r="F31" s="18">
        <v>53.291477173635997</v>
      </c>
      <c r="G31" s="10" t="s">
        <v>159</v>
      </c>
      <c r="H31" s="18">
        <v>20.258995276320199</v>
      </c>
      <c r="I31" s="10" t="s">
        <v>159</v>
      </c>
      <c r="J31" s="18">
        <v>14.268795105898199</v>
      </c>
      <c r="K31" s="10" t="s">
        <v>159</v>
      </c>
      <c r="L31" s="18">
        <v>57.765127641410203</v>
      </c>
      <c r="M31" s="10" t="s">
        <v>159</v>
      </c>
      <c r="N31" s="18">
        <v>3.0338168353685999</v>
      </c>
      <c r="O31" s="10" t="s">
        <v>159</v>
      </c>
      <c r="P31" s="18">
        <v>0</v>
      </c>
      <c r="Q31" s="10" t="s">
        <v>238</v>
      </c>
      <c r="R31" s="18">
        <v>15.4199561718589</v>
      </c>
      <c r="S31" s="10" t="s">
        <v>159</v>
      </c>
    </row>
    <row r="32" spans="1:19" x14ac:dyDescent="0.2">
      <c r="A32" s="15" t="s">
        <v>201</v>
      </c>
      <c r="B32" s="19">
        <v>159.37926209640401</v>
      </c>
      <c r="C32" s="14" t="s">
        <v>159</v>
      </c>
      <c r="D32" s="19">
        <v>24.578275368801499</v>
      </c>
      <c r="E32" s="14" t="s">
        <v>159</v>
      </c>
      <c r="F32" s="19">
        <v>86.853725531101105</v>
      </c>
      <c r="G32" s="14" t="s">
        <v>159</v>
      </c>
      <c r="H32" s="19">
        <v>27.918097489751201</v>
      </c>
      <c r="I32" s="14" t="s">
        <v>159</v>
      </c>
      <c r="J32" s="19">
        <v>19.428882683267901</v>
      </c>
      <c r="K32" s="14" t="s">
        <v>159</v>
      </c>
      <c r="L32" s="19">
        <v>84.823411658166904</v>
      </c>
      <c r="M32" s="14" t="s">
        <v>159</v>
      </c>
      <c r="N32" s="19">
        <v>2.5999800204582</v>
      </c>
      <c r="O32" s="14" t="s">
        <v>159</v>
      </c>
      <c r="P32" s="19">
        <v>0</v>
      </c>
      <c r="Q32" s="14" t="s">
        <v>238</v>
      </c>
      <c r="R32" s="19">
        <v>20.9430960166045</v>
      </c>
      <c r="S32" s="14" t="s">
        <v>159</v>
      </c>
    </row>
    <row r="34" spans="1:2" x14ac:dyDescent="0.2">
      <c r="A34" s="16" t="s">
        <v>202</v>
      </c>
      <c r="B34" s="16" t="s">
        <v>215</v>
      </c>
    </row>
    <row r="36" spans="1:2" x14ac:dyDescent="0.2">
      <c r="B36" s="16" t="s">
        <v>315</v>
      </c>
    </row>
    <row r="37" spans="1:2" x14ac:dyDescent="0.2">
      <c r="B37" s="16" t="s">
        <v>316</v>
      </c>
    </row>
    <row r="38" spans="1:2" x14ac:dyDescent="0.2">
      <c r="B38" s="16" t="s">
        <v>317</v>
      </c>
    </row>
    <row r="40" spans="1:2" x14ac:dyDescent="0.2">
      <c r="B40" s="16" t="s">
        <v>318</v>
      </c>
    </row>
    <row r="41" spans="1:2" x14ac:dyDescent="0.2">
      <c r="B41" s="16" t="s">
        <v>208</v>
      </c>
    </row>
    <row r="42" spans="1:2" x14ac:dyDescent="0.2">
      <c r="B42" s="16" t="s">
        <v>241</v>
      </c>
    </row>
    <row r="43" spans="1:2" x14ac:dyDescent="0.2">
      <c r="B43" s="16" t="s">
        <v>209</v>
      </c>
    </row>
    <row r="46" spans="1:2" x14ac:dyDescent="0.2">
      <c r="A46" s="17" t="str">
        <f>HYPERLINK("#'KENO 6'!A2", "&lt;&lt;&lt; Previous table")</f>
        <v>&lt;&lt;&lt; Previous table</v>
      </c>
    </row>
    <row r="47" spans="1:2" x14ac:dyDescent="0.2">
      <c r="A47" s="17" t="str">
        <f>HYPERLINK("#'KENO 8'!A2", "&gt;&gt;&gt; Next table")</f>
        <v>&gt;&gt;&gt; Next table</v>
      </c>
    </row>
  </sheetData>
  <mergeCells count="12">
    <mergeCell ref="A2:S2"/>
    <mergeCell ref="A3:S3"/>
    <mergeCell ref="A6:S6"/>
    <mergeCell ref="B5:C5"/>
    <mergeCell ref="D5:E5"/>
    <mergeCell ref="F5:G5"/>
    <mergeCell ref="H5:I5"/>
    <mergeCell ref="J5:K5"/>
    <mergeCell ref="L5:M5"/>
    <mergeCell ref="N5:O5"/>
    <mergeCell ref="P5:Q5"/>
    <mergeCell ref="R5:S5"/>
  </mergeCells>
  <pageMargins left="0.7" right="0.7" top="0.75" bottom="0.75" header="0.3" footer="0.3"/>
  <pageSetup paperSize="9" orientation="portrait" horizontalDpi="300" verticalDpi="300"/>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dimension ref="A1:S47"/>
  <sheetViews>
    <sheetView workbookViewId="0"/>
  </sheetViews>
  <sheetFormatPr defaultColWidth="11.42578125" defaultRowHeight="12.75" x14ac:dyDescent="0.2"/>
  <cols>
    <col min="1" max="2" width="12.7109375" customWidth="1"/>
    <col min="3" max="3" width="4.42578125" customWidth="1"/>
    <col min="4" max="4" width="12.7109375" customWidth="1"/>
    <col min="5" max="5" width="4.42578125" customWidth="1"/>
    <col min="6" max="6" width="12.7109375" customWidth="1"/>
    <col min="7" max="7" width="4.42578125" customWidth="1"/>
    <col min="8" max="8" width="12.7109375" customWidth="1"/>
    <col min="9" max="9" width="4.42578125" customWidth="1"/>
    <col min="10" max="10" width="12.7109375" customWidth="1"/>
    <col min="11" max="11" width="4.42578125" customWidth="1"/>
    <col min="12" max="12" width="12.7109375" customWidth="1"/>
    <col min="13" max="13" width="4.42578125" customWidth="1"/>
    <col min="14" max="14" width="12.7109375" customWidth="1"/>
    <col min="15" max="15" width="4.42578125" customWidth="1"/>
    <col min="16" max="16" width="12.7109375" customWidth="1"/>
    <col min="17" max="17" width="4.42578125" customWidth="1"/>
    <col min="18" max="18" width="12.7109375" customWidth="1"/>
    <col min="19" max="19" width="4.42578125" customWidth="1"/>
  </cols>
  <sheetData>
    <row r="1" spans="1:19" x14ac:dyDescent="0.2">
      <c r="A1" s="8" t="str">
        <f>HYPERLINK("#'INDEX'!B58", "Link to index")</f>
        <v>Link to index</v>
      </c>
    </row>
    <row r="2" spans="1:19" ht="15.75" customHeight="1" x14ac:dyDescent="0.2">
      <c r="A2" s="25" t="s">
        <v>321</v>
      </c>
      <c r="B2" s="24"/>
      <c r="C2" s="24"/>
      <c r="D2" s="24"/>
      <c r="E2" s="24"/>
      <c r="F2" s="24"/>
      <c r="G2" s="24"/>
      <c r="H2" s="24"/>
      <c r="I2" s="24"/>
      <c r="J2" s="24"/>
      <c r="K2" s="24"/>
      <c r="L2" s="24"/>
      <c r="M2" s="24"/>
      <c r="N2" s="24"/>
      <c r="O2" s="24"/>
      <c r="P2" s="24"/>
      <c r="Q2" s="24"/>
      <c r="R2" s="24"/>
      <c r="S2" s="24"/>
    </row>
    <row r="3" spans="1:19" ht="15.75" customHeight="1" x14ac:dyDescent="0.2">
      <c r="A3" s="25" t="s">
        <v>76</v>
      </c>
      <c r="B3" s="24"/>
      <c r="C3" s="24"/>
      <c r="D3" s="24"/>
      <c r="E3" s="24"/>
      <c r="F3" s="24"/>
      <c r="G3" s="24"/>
      <c r="H3" s="24"/>
      <c r="I3" s="24"/>
      <c r="J3" s="24"/>
      <c r="K3" s="24"/>
      <c r="L3" s="24"/>
      <c r="M3" s="24"/>
      <c r="N3" s="24"/>
      <c r="O3" s="24"/>
      <c r="P3" s="24"/>
      <c r="Q3" s="24"/>
      <c r="R3" s="24"/>
      <c r="S3" s="24"/>
    </row>
    <row r="4" spans="1:19" ht="15.75" customHeight="1" x14ac:dyDescent="0.2"/>
    <row r="5" spans="1:19" ht="55.5" customHeight="1" x14ac:dyDescent="0.2">
      <c r="A5" s="11" t="s">
        <v>159</v>
      </c>
      <c r="B5" s="27" t="s">
        <v>160</v>
      </c>
      <c r="C5" s="27" t="s">
        <v>159</v>
      </c>
      <c r="D5" s="27" t="s">
        <v>161</v>
      </c>
      <c r="E5" s="27" t="s">
        <v>159</v>
      </c>
      <c r="F5" s="27" t="s">
        <v>162</v>
      </c>
      <c r="G5" s="27" t="s">
        <v>159</v>
      </c>
      <c r="H5" s="27" t="s">
        <v>163</v>
      </c>
      <c r="I5" s="27" t="s">
        <v>159</v>
      </c>
      <c r="J5" s="27" t="s">
        <v>164</v>
      </c>
      <c r="K5" s="27" t="s">
        <v>159</v>
      </c>
      <c r="L5" s="27" t="s">
        <v>165</v>
      </c>
      <c r="M5" s="27" t="s">
        <v>159</v>
      </c>
      <c r="N5" s="27" t="s">
        <v>166</v>
      </c>
      <c r="O5" s="27" t="s">
        <v>159</v>
      </c>
      <c r="P5" s="27" t="s">
        <v>167</v>
      </c>
      <c r="Q5" s="27" t="s">
        <v>159</v>
      </c>
      <c r="R5" s="27" t="s">
        <v>168</v>
      </c>
      <c r="S5" s="27" t="s">
        <v>159</v>
      </c>
    </row>
    <row r="6" spans="1:19" x14ac:dyDescent="0.2">
      <c r="A6" s="26" t="s">
        <v>212</v>
      </c>
      <c r="B6" s="26"/>
      <c r="C6" s="26"/>
      <c r="D6" s="26"/>
      <c r="E6" s="26"/>
      <c r="F6" s="26"/>
      <c r="G6" s="26"/>
      <c r="H6" s="26"/>
      <c r="I6" s="26"/>
      <c r="J6" s="26"/>
      <c r="K6" s="26"/>
      <c r="L6" s="26"/>
      <c r="M6" s="26"/>
      <c r="N6" s="26"/>
      <c r="O6" s="26"/>
      <c r="P6" s="26"/>
      <c r="Q6" s="26"/>
      <c r="R6" s="26"/>
      <c r="S6" s="26"/>
    </row>
    <row r="7" spans="1:19" x14ac:dyDescent="0.2">
      <c r="A7" s="12" t="s">
        <v>170</v>
      </c>
      <c r="B7" s="18">
        <v>0</v>
      </c>
      <c r="C7" s="10" t="s">
        <v>159</v>
      </c>
      <c r="D7" s="18">
        <v>34.120173491678798</v>
      </c>
      <c r="E7" s="10" t="s">
        <v>159</v>
      </c>
      <c r="F7" s="18">
        <v>0</v>
      </c>
      <c r="G7" s="10" t="s">
        <v>159</v>
      </c>
      <c r="H7" s="18">
        <v>0</v>
      </c>
      <c r="I7" s="10" t="s">
        <v>159</v>
      </c>
      <c r="J7" s="18">
        <v>20.523616297289099</v>
      </c>
      <c r="K7" s="10" t="s">
        <v>159</v>
      </c>
      <c r="L7" s="18">
        <v>62.674667514035797</v>
      </c>
      <c r="M7" s="10" t="s">
        <v>159</v>
      </c>
      <c r="N7" s="18">
        <v>4.5648690417508497</v>
      </c>
      <c r="O7" s="10" t="s">
        <v>159</v>
      </c>
      <c r="P7" s="18">
        <v>0</v>
      </c>
      <c r="Q7" s="10" t="s">
        <v>238</v>
      </c>
      <c r="R7" s="18">
        <v>16.070820146020701</v>
      </c>
      <c r="S7" s="10" t="s">
        <v>159</v>
      </c>
    </row>
    <row r="8" spans="1:19" x14ac:dyDescent="0.2">
      <c r="A8" s="12" t="s">
        <v>171</v>
      </c>
      <c r="B8" s="18">
        <v>0</v>
      </c>
      <c r="C8" s="10" t="s">
        <v>159</v>
      </c>
      <c r="D8" s="18">
        <v>34.031440101984302</v>
      </c>
      <c r="E8" s="10" t="s">
        <v>159</v>
      </c>
      <c r="F8" s="18">
        <v>0</v>
      </c>
      <c r="G8" s="10" t="s">
        <v>159</v>
      </c>
      <c r="H8" s="18">
        <v>0</v>
      </c>
      <c r="I8" s="10" t="s">
        <v>159</v>
      </c>
      <c r="J8" s="18">
        <v>20.5836532516734</v>
      </c>
      <c r="K8" s="10" t="s">
        <v>159</v>
      </c>
      <c r="L8" s="18">
        <v>79.016335274064801</v>
      </c>
      <c r="M8" s="10" t="s">
        <v>159</v>
      </c>
      <c r="N8" s="18">
        <v>3.6666551365718898</v>
      </c>
      <c r="O8" s="10" t="s">
        <v>159</v>
      </c>
      <c r="P8" s="18">
        <v>0</v>
      </c>
      <c r="Q8" s="10" t="s">
        <v>238</v>
      </c>
      <c r="R8" s="18">
        <v>16.1969482381086</v>
      </c>
      <c r="S8" s="10" t="s">
        <v>159</v>
      </c>
    </row>
    <row r="9" spans="1:19" x14ac:dyDescent="0.2">
      <c r="A9" s="12" t="s">
        <v>172</v>
      </c>
      <c r="B9" s="18">
        <v>0</v>
      </c>
      <c r="C9" s="10" t="s">
        <v>159</v>
      </c>
      <c r="D9" s="18">
        <v>35.829137802668498</v>
      </c>
      <c r="E9" s="10" t="s">
        <v>159</v>
      </c>
      <c r="F9" s="18">
        <v>0</v>
      </c>
      <c r="G9" s="10" t="s">
        <v>159</v>
      </c>
      <c r="H9" s="18">
        <v>27.113970474195</v>
      </c>
      <c r="I9" s="10" t="s">
        <v>159</v>
      </c>
      <c r="J9" s="18">
        <v>20.402879157415001</v>
      </c>
      <c r="K9" s="10" t="s">
        <v>159</v>
      </c>
      <c r="L9" s="18">
        <v>81.616041651338094</v>
      </c>
      <c r="M9" s="10" t="s">
        <v>159</v>
      </c>
      <c r="N9" s="18">
        <v>3.5914962979276699</v>
      </c>
      <c r="O9" s="10" t="s">
        <v>159</v>
      </c>
      <c r="P9" s="18">
        <v>0</v>
      </c>
      <c r="Q9" s="10" t="s">
        <v>238</v>
      </c>
      <c r="R9" s="18">
        <v>21.695140941625102</v>
      </c>
      <c r="S9" s="10" t="s">
        <v>159</v>
      </c>
    </row>
    <row r="10" spans="1:19" x14ac:dyDescent="0.2">
      <c r="A10" s="12" t="s">
        <v>173</v>
      </c>
      <c r="B10" s="18">
        <v>0</v>
      </c>
      <c r="C10" s="10" t="s">
        <v>159</v>
      </c>
      <c r="D10" s="18">
        <v>32.622443870951599</v>
      </c>
      <c r="E10" s="10" t="s">
        <v>159</v>
      </c>
      <c r="F10" s="18">
        <v>0</v>
      </c>
      <c r="G10" s="10" t="s">
        <v>159</v>
      </c>
      <c r="H10" s="18">
        <v>35.797416565497898</v>
      </c>
      <c r="I10" s="10" t="s">
        <v>159</v>
      </c>
      <c r="J10" s="18">
        <v>19.3192269874856</v>
      </c>
      <c r="K10" s="10" t="s">
        <v>159</v>
      </c>
      <c r="L10" s="18">
        <v>81.558996856365397</v>
      </c>
      <c r="M10" s="10" t="s">
        <v>159</v>
      </c>
      <c r="N10" s="18">
        <v>3.5658822574109998</v>
      </c>
      <c r="O10" s="10" t="s">
        <v>159</v>
      </c>
      <c r="P10" s="18">
        <v>0</v>
      </c>
      <c r="Q10" s="10" t="s">
        <v>238</v>
      </c>
      <c r="R10" s="18">
        <v>22.063549250079198</v>
      </c>
      <c r="S10" s="10" t="s">
        <v>159</v>
      </c>
    </row>
    <row r="11" spans="1:19" x14ac:dyDescent="0.2">
      <c r="A11" s="12" t="s">
        <v>174</v>
      </c>
      <c r="B11" s="18">
        <v>0</v>
      </c>
      <c r="C11" s="10" t="s">
        <v>159</v>
      </c>
      <c r="D11" s="18">
        <v>32.098882951853298</v>
      </c>
      <c r="E11" s="10" t="s">
        <v>159</v>
      </c>
      <c r="F11" s="18">
        <v>0</v>
      </c>
      <c r="G11" s="10" t="s">
        <v>159</v>
      </c>
      <c r="H11" s="18">
        <v>35.525437374304403</v>
      </c>
      <c r="I11" s="10" t="s">
        <v>159</v>
      </c>
      <c r="J11" s="18">
        <v>23.194187541919099</v>
      </c>
      <c r="K11" s="10" t="s">
        <v>159</v>
      </c>
      <c r="L11" s="18">
        <v>73.150434193226502</v>
      </c>
      <c r="M11" s="10" t="s">
        <v>159</v>
      </c>
      <c r="N11" s="18">
        <v>3.24254345774012</v>
      </c>
      <c r="O11" s="10" t="s">
        <v>159</v>
      </c>
      <c r="P11" s="18">
        <v>0</v>
      </c>
      <c r="Q11" s="10" t="s">
        <v>238</v>
      </c>
      <c r="R11" s="18">
        <v>21.8488775692168</v>
      </c>
      <c r="S11" s="10" t="s">
        <v>159</v>
      </c>
    </row>
    <row r="12" spans="1:19" x14ac:dyDescent="0.2">
      <c r="A12" s="12" t="s">
        <v>175</v>
      </c>
      <c r="B12" s="18">
        <v>0</v>
      </c>
      <c r="C12" s="10" t="s">
        <v>159</v>
      </c>
      <c r="D12" s="18">
        <v>27.805501497480801</v>
      </c>
      <c r="E12" s="10" t="s">
        <v>159</v>
      </c>
      <c r="F12" s="18">
        <v>0</v>
      </c>
      <c r="G12" s="10" t="s">
        <v>159</v>
      </c>
      <c r="H12" s="18">
        <v>32.506706748259198</v>
      </c>
      <c r="I12" s="10" t="s">
        <v>159</v>
      </c>
      <c r="J12" s="18">
        <v>17.573388137463201</v>
      </c>
      <c r="K12" s="10" t="s">
        <v>159</v>
      </c>
      <c r="L12" s="18">
        <v>82.898801001452497</v>
      </c>
      <c r="M12" s="10" t="s">
        <v>159</v>
      </c>
      <c r="N12" s="18">
        <v>3.0476338597150399</v>
      </c>
      <c r="O12" s="10" t="s">
        <v>159</v>
      </c>
      <c r="P12" s="18">
        <v>0</v>
      </c>
      <c r="Q12" s="10" t="s">
        <v>238</v>
      </c>
      <c r="R12" s="18">
        <v>19.5731921603996</v>
      </c>
      <c r="S12" s="10" t="s">
        <v>159</v>
      </c>
    </row>
    <row r="13" spans="1:19" x14ac:dyDescent="0.2">
      <c r="A13" s="12" t="s">
        <v>176</v>
      </c>
      <c r="B13" s="18">
        <v>4.5470494623321303</v>
      </c>
      <c r="C13" s="10" t="s">
        <v>159</v>
      </c>
      <c r="D13" s="18">
        <v>0</v>
      </c>
      <c r="E13" s="10" t="s">
        <v>178</v>
      </c>
      <c r="F13" s="18">
        <v>0</v>
      </c>
      <c r="G13" s="10" t="s">
        <v>159</v>
      </c>
      <c r="H13" s="18">
        <v>37.594574293088399</v>
      </c>
      <c r="I13" s="10" t="s">
        <v>159</v>
      </c>
      <c r="J13" s="18">
        <v>16.726927382443801</v>
      </c>
      <c r="K13" s="10" t="s">
        <v>159</v>
      </c>
      <c r="L13" s="18">
        <v>76.998505937870107</v>
      </c>
      <c r="M13" s="10" t="s">
        <v>159</v>
      </c>
      <c r="N13" s="18">
        <v>2.81114125983598</v>
      </c>
      <c r="O13" s="10" t="s">
        <v>159</v>
      </c>
      <c r="P13" s="18">
        <v>0</v>
      </c>
      <c r="Q13" s="10" t="s">
        <v>238</v>
      </c>
      <c r="R13" s="18">
        <v>10.8887037308253</v>
      </c>
      <c r="S13" s="10" t="s">
        <v>180</v>
      </c>
    </row>
    <row r="14" spans="1:19" x14ac:dyDescent="0.2">
      <c r="A14" s="12" t="s">
        <v>177</v>
      </c>
      <c r="B14" s="18">
        <v>3.83083104114242</v>
      </c>
      <c r="C14" s="10" t="s">
        <v>159</v>
      </c>
      <c r="D14" s="18">
        <v>10.9294332369911</v>
      </c>
      <c r="E14" s="10" t="s">
        <v>314</v>
      </c>
      <c r="F14" s="18">
        <v>0</v>
      </c>
      <c r="G14" s="10" t="s">
        <v>159</v>
      </c>
      <c r="H14" s="18">
        <v>36.518630321108098</v>
      </c>
      <c r="I14" s="10" t="s">
        <v>159</v>
      </c>
      <c r="J14" s="18">
        <v>13.502181473795</v>
      </c>
      <c r="K14" s="10" t="s">
        <v>159</v>
      </c>
      <c r="L14" s="18">
        <v>67.175860621534099</v>
      </c>
      <c r="M14" s="10" t="s">
        <v>159</v>
      </c>
      <c r="N14" s="18">
        <v>2.4819008597163199</v>
      </c>
      <c r="O14" s="10" t="s">
        <v>159</v>
      </c>
      <c r="P14" s="18">
        <v>0</v>
      </c>
      <c r="Q14" s="10" t="s">
        <v>238</v>
      </c>
      <c r="R14" s="18">
        <v>13.859697044338199</v>
      </c>
      <c r="S14" s="10" t="s">
        <v>314</v>
      </c>
    </row>
    <row r="15" spans="1:19" x14ac:dyDescent="0.2">
      <c r="A15" s="12" t="s">
        <v>181</v>
      </c>
      <c r="B15" s="18">
        <v>3.4006597279872302</v>
      </c>
      <c r="C15" s="10" t="s">
        <v>159</v>
      </c>
      <c r="D15" s="18">
        <v>24.494372294993301</v>
      </c>
      <c r="E15" s="10" t="s">
        <v>314</v>
      </c>
      <c r="F15" s="18">
        <v>0</v>
      </c>
      <c r="G15" s="10" t="s">
        <v>159</v>
      </c>
      <c r="H15" s="18">
        <v>35.450632466392399</v>
      </c>
      <c r="I15" s="10" t="s">
        <v>159</v>
      </c>
      <c r="J15" s="18">
        <v>14.094725505220801</v>
      </c>
      <c r="K15" s="10" t="s">
        <v>159</v>
      </c>
      <c r="L15" s="18">
        <v>68.586005246227799</v>
      </c>
      <c r="M15" s="10" t="s">
        <v>159</v>
      </c>
      <c r="N15" s="18">
        <v>2.6255755393862001</v>
      </c>
      <c r="O15" s="10" t="s">
        <v>159</v>
      </c>
      <c r="P15" s="18">
        <v>0</v>
      </c>
      <c r="Q15" s="10" t="s">
        <v>238</v>
      </c>
      <c r="R15" s="18">
        <v>18.373880866419402</v>
      </c>
      <c r="S15" s="10" t="s">
        <v>314</v>
      </c>
    </row>
    <row r="16" spans="1:19" x14ac:dyDescent="0.2">
      <c r="A16" s="12" t="s">
        <v>182</v>
      </c>
      <c r="B16" s="18">
        <v>4.07458464869746</v>
      </c>
      <c r="C16" s="10" t="s">
        <v>159</v>
      </c>
      <c r="D16" s="18">
        <v>24.363285103995</v>
      </c>
      <c r="E16" s="10" t="s">
        <v>314</v>
      </c>
      <c r="F16" s="18">
        <v>0</v>
      </c>
      <c r="G16" s="10" t="s">
        <v>159</v>
      </c>
      <c r="H16" s="18">
        <v>39.399667691850198</v>
      </c>
      <c r="I16" s="10" t="s">
        <v>159</v>
      </c>
      <c r="J16" s="18">
        <v>18.373215352708002</v>
      </c>
      <c r="K16" s="10" t="s">
        <v>159</v>
      </c>
      <c r="L16" s="18">
        <v>78.0594678556959</v>
      </c>
      <c r="M16" s="10" t="s">
        <v>159</v>
      </c>
      <c r="N16" s="18">
        <v>2.4796809698224398</v>
      </c>
      <c r="O16" s="10" t="s">
        <v>159</v>
      </c>
      <c r="P16" s="18">
        <v>0</v>
      </c>
      <c r="Q16" s="10" t="s">
        <v>238</v>
      </c>
      <c r="R16" s="18">
        <v>19.634181544044498</v>
      </c>
      <c r="S16" s="10" t="s">
        <v>314</v>
      </c>
    </row>
    <row r="17" spans="1:19" x14ac:dyDescent="0.2">
      <c r="A17" s="12" t="s">
        <v>183</v>
      </c>
      <c r="B17" s="18">
        <v>3.83333715642731</v>
      </c>
      <c r="C17" s="10" t="s">
        <v>159</v>
      </c>
      <c r="D17" s="18">
        <v>22.7838887630759</v>
      </c>
      <c r="E17" s="10" t="s">
        <v>314</v>
      </c>
      <c r="F17" s="18">
        <v>0</v>
      </c>
      <c r="G17" s="10" t="s">
        <v>159</v>
      </c>
      <c r="H17" s="18">
        <v>40.105721567992397</v>
      </c>
      <c r="I17" s="10" t="s">
        <v>159</v>
      </c>
      <c r="J17" s="18">
        <v>15.685862838994099</v>
      </c>
      <c r="K17" s="10" t="s">
        <v>159</v>
      </c>
      <c r="L17" s="18">
        <v>76.450976463523901</v>
      </c>
      <c r="M17" s="10" t="s">
        <v>159</v>
      </c>
      <c r="N17" s="18">
        <v>2.2858945968392401</v>
      </c>
      <c r="O17" s="10" t="s">
        <v>159</v>
      </c>
      <c r="P17" s="18">
        <v>0</v>
      </c>
      <c r="Q17" s="10" t="s">
        <v>238</v>
      </c>
      <c r="R17" s="18">
        <v>18.950563381003299</v>
      </c>
      <c r="S17" s="10" t="s">
        <v>314</v>
      </c>
    </row>
    <row r="18" spans="1:19" x14ac:dyDescent="0.2">
      <c r="A18" s="12" t="s">
        <v>184</v>
      </c>
      <c r="B18" s="18">
        <v>4.9171425344472803</v>
      </c>
      <c r="C18" s="10" t="s">
        <v>159</v>
      </c>
      <c r="D18" s="18">
        <v>20.913087524139499</v>
      </c>
      <c r="E18" s="10" t="s">
        <v>314</v>
      </c>
      <c r="F18" s="18">
        <v>0</v>
      </c>
      <c r="G18" s="10" t="s">
        <v>159</v>
      </c>
      <c r="H18" s="18">
        <v>35.030341449891502</v>
      </c>
      <c r="I18" s="10" t="s">
        <v>159</v>
      </c>
      <c r="J18" s="18">
        <v>14.578178975517</v>
      </c>
      <c r="K18" s="10" t="s">
        <v>159</v>
      </c>
      <c r="L18" s="18">
        <v>75.092975323340795</v>
      </c>
      <c r="M18" s="10" t="s">
        <v>159</v>
      </c>
      <c r="N18" s="18">
        <v>2.4974085078403001</v>
      </c>
      <c r="O18" s="10" t="s">
        <v>159</v>
      </c>
      <c r="P18" s="18">
        <v>0</v>
      </c>
      <c r="Q18" s="10" t="s">
        <v>238</v>
      </c>
      <c r="R18" s="18">
        <v>17.296809257446</v>
      </c>
      <c r="S18" s="10" t="s">
        <v>314</v>
      </c>
    </row>
    <row r="19" spans="1:19" x14ac:dyDescent="0.2">
      <c r="A19" s="12" t="s">
        <v>185</v>
      </c>
      <c r="B19" s="18">
        <v>4.46117378884722</v>
      </c>
      <c r="C19" s="10" t="s">
        <v>159</v>
      </c>
      <c r="D19" s="18">
        <v>21.9659946079184</v>
      </c>
      <c r="E19" s="10" t="s">
        <v>179</v>
      </c>
      <c r="F19" s="18">
        <v>85.292864532773706</v>
      </c>
      <c r="G19" s="10" t="s">
        <v>186</v>
      </c>
      <c r="H19" s="18">
        <v>35.868542817239998</v>
      </c>
      <c r="I19" s="10" t="s">
        <v>159</v>
      </c>
      <c r="J19" s="18">
        <v>14.448335023929999</v>
      </c>
      <c r="K19" s="10" t="s">
        <v>159</v>
      </c>
      <c r="L19" s="18">
        <v>77.275458351490798</v>
      </c>
      <c r="M19" s="10" t="s">
        <v>159</v>
      </c>
      <c r="N19" s="18">
        <v>2.1308245138424802</v>
      </c>
      <c r="O19" s="10" t="s">
        <v>159</v>
      </c>
      <c r="P19" s="18">
        <v>0</v>
      </c>
      <c r="Q19" s="10" t="s">
        <v>238</v>
      </c>
      <c r="R19" s="18">
        <v>18.553464089177201</v>
      </c>
      <c r="S19" s="10" t="s">
        <v>159</v>
      </c>
    </row>
    <row r="20" spans="1:19" x14ac:dyDescent="0.2">
      <c r="A20" s="12" t="s">
        <v>187</v>
      </c>
      <c r="B20" s="18">
        <v>4.3878507020438402</v>
      </c>
      <c r="C20" s="10" t="s">
        <v>159</v>
      </c>
      <c r="D20" s="18">
        <v>24.858847710984602</v>
      </c>
      <c r="E20" s="10" t="s">
        <v>159</v>
      </c>
      <c r="F20" s="18">
        <v>64.533621337375706</v>
      </c>
      <c r="G20" s="10" t="s">
        <v>159</v>
      </c>
      <c r="H20" s="18">
        <v>37.839138218233202</v>
      </c>
      <c r="I20" s="10" t="s">
        <v>159</v>
      </c>
      <c r="J20" s="18">
        <v>16.980133664549999</v>
      </c>
      <c r="K20" s="10" t="s">
        <v>159</v>
      </c>
      <c r="L20" s="18">
        <v>85.234118737132604</v>
      </c>
      <c r="M20" s="10" t="s">
        <v>159</v>
      </c>
      <c r="N20" s="18">
        <v>2.0297100474272201</v>
      </c>
      <c r="O20" s="10" t="s">
        <v>159</v>
      </c>
      <c r="P20" s="18">
        <v>0</v>
      </c>
      <c r="Q20" s="10" t="s">
        <v>238</v>
      </c>
      <c r="R20" s="18">
        <v>20.017485983985999</v>
      </c>
      <c r="S20" s="10" t="s">
        <v>159</v>
      </c>
    </row>
    <row r="21" spans="1:19" x14ac:dyDescent="0.2">
      <c r="A21" s="12" t="s">
        <v>188</v>
      </c>
      <c r="B21" s="18">
        <v>4.0422043717185403</v>
      </c>
      <c r="C21" s="10" t="s">
        <v>159</v>
      </c>
      <c r="D21" s="18">
        <v>25.5228179154199</v>
      </c>
      <c r="E21" s="10" t="s">
        <v>159</v>
      </c>
      <c r="F21" s="18">
        <v>67.1983929517164</v>
      </c>
      <c r="G21" s="10" t="s">
        <v>159</v>
      </c>
      <c r="H21" s="18">
        <v>33.378010781892399</v>
      </c>
      <c r="I21" s="10" t="s">
        <v>159</v>
      </c>
      <c r="J21" s="18">
        <v>18.9195077829289</v>
      </c>
      <c r="K21" s="10" t="s">
        <v>159</v>
      </c>
      <c r="L21" s="18">
        <v>79.7059951745604</v>
      </c>
      <c r="M21" s="10" t="s">
        <v>159</v>
      </c>
      <c r="N21" s="18">
        <v>1.72015305919671</v>
      </c>
      <c r="O21" s="10" t="s">
        <v>159</v>
      </c>
      <c r="P21" s="18">
        <v>0</v>
      </c>
      <c r="Q21" s="10" t="s">
        <v>238</v>
      </c>
      <c r="R21" s="18">
        <v>19.289988164492101</v>
      </c>
      <c r="S21" s="10" t="s">
        <v>159</v>
      </c>
    </row>
    <row r="22" spans="1:19" x14ac:dyDescent="0.2">
      <c r="A22" s="12" t="s">
        <v>189</v>
      </c>
      <c r="B22" s="18">
        <v>4.29171106678975</v>
      </c>
      <c r="C22" s="10" t="s">
        <v>159</v>
      </c>
      <c r="D22" s="18">
        <v>26.8186012693021</v>
      </c>
      <c r="E22" s="10" t="s">
        <v>159</v>
      </c>
      <c r="F22" s="18">
        <v>65.351532063572094</v>
      </c>
      <c r="G22" s="10" t="s">
        <v>159</v>
      </c>
      <c r="H22" s="18">
        <v>35.802193120581201</v>
      </c>
      <c r="I22" s="10" t="s">
        <v>159</v>
      </c>
      <c r="J22" s="18">
        <v>16.553991682681001</v>
      </c>
      <c r="K22" s="10" t="s">
        <v>159</v>
      </c>
      <c r="L22" s="18">
        <v>84.419331570683497</v>
      </c>
      <c r="M22" s="10" t="s">
        <v>159</v>
      </c>
      <c r="N22" s="18">
        <v>1.6256418747029999</v>
      </c>
      <c r="O22" s="10" t="s">
        <v>159</v>
      </c>
      <c r="P22" s="18">
        <v>0</v>
      </c>
      <c r="Q22" s="10" t="s">
        <v>238</v>
      </c>
      <c r="R22" s="18">
        <v>20.047419891833901</v>
      </c>
      <c r="S22" s="10" t="s">
        <v>159</v>
      </c>
    </row>
    <row r="23" spans="1:19" x14ac:dyDescent="0.2">
      <c r="A23" s="12" t="s">
        <v>190</v>
      </c>
      <c r="B23" s="18">
        <v>4.2351007100345504</v>
      </c>
      <c r="C23" s="10" t="s">
        <v>159</v>
      </c>
      <c r="D23" s="18">
        <v>28.093276573273499</v>
      </c>
      <c r="E23" s="10" t="s">
        <v>159</v>
      </c>
      <c r="F23" s="18">
        <v>90.784246289275799</v>
      </c>
      <c r="G23" s="10" t="s">
        <v>159</v>
      </c>
      <c r="H23" s="18">
        <v>36.728802008712599</v>
      </c>
      <c r="I23" s="10" t="s">
        <v>159</v>
      </c>
      <c r="J23" s="18">
        <v>14.9101243243139</v>
      </c>
      <c r="K23" s="10" t="s">
        <v>159</v>
      </c>
      <c r="L23" s="18">
        <v>82.1255080170653</v>
      </c>
      <c r="M23" s="10" t="s">
        <v>159</v>
      </c>
      <c r="N23" s="18">
        <v>1.8992161439105599</v>
      </c>
      <c r="O23" s="10" t="s">
        <v>225</v>
      </c>
      <c r="P23" s="18">
        <v>0</v>
      </c>
      <c r="Q23" s="10" t="s">
        <v>238</v>
      </c>
      <c r="R23" s="18">
        <v>20.734637477571098</v>
      </c>
      <c r="S23" s="10" t="s">
        <v>159</v>
      </c>
    </row>
    <row r="24" spans="1:19" x14ac:dyDescent="0.2">
      <c r="A24" s="12" t="s">
        <v>191</v>
      </c>
      <c r="B24" s="18">
        <v>4.2691181246241703</v>
      </c>
      <c r="C24" s="10" t="s">
        <v>159</v>
      </c>
      <c r="D24" s="18">
        <v>27.188051276529102</v>
      </c>
      <c r="E24" s="10" t="s">
        <v>159</v>
      </c>
      <c r="F24" s="18">
        <v>97.275891594499399</v>
      </c>
      <c r="G24" s="10" t="s">
        <v>159</v>
      </c>
      <c r="H24" s="18">
        <v>35.749320961745802</v>
      </c>
      <c r="I24" s="10" t="s">
        <v>159</v>
      </c>
      <c r="J24" s="18">
        <v>15.9090960510639</v>
      </c>
      <c r="K24" s="10" t="s">
        <v>159</v>
      </c>
      <c r="L24" s="18">
        <v>84.344265376481403</v>
      </c>
      <c r="M24" s="10" t="s">
        <v>159</v>
      </c>
      <c r="N24" s="18">
        <v>3.58242582888714</v>
      </c>
      <c r="O24" s="10" t="s">
        <v>159</v>
      </c>
      <c r="P24" s="18">
        <v>0</v>
      </c>
      <c r="Q24" s="10" t="s">
        <v>238</v>
      </c>
      <c r="R24" s="18">
        <v>20.810754468012899</v>
      </c>
      <c r="S24" s="10" t="s">
        <v>159</v>
      </c>
    </row>
    <row r="25" spans="1:19" x14ac:dyDescent="0.2">
      <c r="A25" s="12" t="s">
        <v>192</v>
      </c>
      <c r="B25" s="18">
        <v>2.4169655634227598</v>
      </c>
      <c r="C25" s="10" t="s">
        <v>159</v>
      </c>
      <c r="D25" s="18">
        <v>25.808193558159001</v>
      </c>
      <c r="E25" s="10" t="s">
        <v>159</v>
      </c>
      <c r="F25" s="18">
        <v>94.443453151053006</v>
      </c>
      <c r="G25" s="10" t="s">
        <v>159</v>
      </c>
      <c r="H25" s="18">
        <v>34.534586491752499</v>
      </c>
      <c r="I25" s="10" t="s">
        <v>159</v>
      </c>
      <c r="J25" s="18">
        <v>17.248583006430799</v>
      </c>
      <c r="K25" s="10" t="s">
        <v>159</v>
      </c>
      <c r="L25" s="18">
        <v>90.925853718841196</v>
      </c>
      <c r="M25" s="10" t="s">
        <v>159</v>
      </c>
      <c r="N25" s="18">
        <v>3.6865629776677999</v>
      </c>
      <c r="O25" s="10" t="s">
        <v>159</v>
      </c>
      <c r="P25" s="18">
        <v>0</v>
      </c>
      <c r="Q25" s="10" t="s">
        <v>238</v>
      </c>
      <c r="R25" s="18">
        <v>20.300284008078702</v>
      </c>
      <c r="S25" s="10" t="s">
        <v>159</v>
      </c>
    </row>
    <row r="26" spans="1:19" x14ac:dyDescent="0.2">
      <c r="A26" s="12" t="s">
        <v>193</v>
      </c>
      <c r="B26" s="18">
        <v>4.2563361164503402</v>
      </c>
      <c r="C26" s="10" t="s">
        <v>159</v>
      </c>
      <c r="D26" s="18">
        <v>26.776320475825798</v>
      </c>
      <c r="E26" s="10" t="s">
        <v>159</v>
      </c>
      <c r="F26" s="18">
        <v>86.173959621431393</v>
      </c>
      <c r="G26" s="10" t="s">
        <v>159</v>
      </c>
      <c r="H26" s="18">
        <v>31.103759595620101</v>
      </c>
      <c r="I26" s="10" t="s">
        <v>159</v>
      </c>
      <c r="J26" s="18">
        <v>15.799032720335401</v>
      </c>
      <c r="K26" s="10" t="s">
        <v>159</v>
      </c>
      <c r="L26" s="18">
        <v>82.811769250789993</v>
      </c>
      <c r="M26" s="10" t="s">
        <v>159</v>
      </c>
      <c r="N26" s="18">
        <v>3.9585808882548998</v>
      </c>
      <c r="O26" s="10" t="s">
        <v>159</v>
      </c>
      <c r="P26" s="18">
        <v>0</v>
      </c>
      <c r="Q26" s="10" t="s">
        <v>238</v>
      </c>
      <c r="R26" s="18">
        <v>19.629214539834599</v>
      </c>
      <c r="S26" s="10" t="s">
        <v>159</v>
      </c>
    </row>
    <row r="27" spans="1:19" x14ac:dyDescent="0.2">
      <c r="A27" s="12" t="s">
        <v>195</v>
      </c>
      <c r="B27" s="18">
        <v>5.0978273945622696</v>
      </c>
      <c r="C27" s="10" t="s">
        <v>159</v>
      </c>
      <c r="D27" s="18">
        <v>27.892370731741099</v>
      </c>
      <c r="E27" s="10" t="s">
        <v>159</v>
      </c>
      <c r="F27" s="18">
        <v>67.7165280437207</v>
      </c>
      <c r="G27" s="10" t="s">
        <v>159</v>
      </c>
      <c r="H27" s="18">
        <v>30.929193801818101</v>
      </c>
      <c r="I27" s="10" t="s">
        <v>159</v>
      </c>
      <c r="J27" s="18">
        <v>17.6742380701866</v>
      </c>
      <c r="K27" s="10" t="s">
        <v>159</v>
      </c>
      <c r="L27" s="18">
        <v>89.584404993965194</v>
      </c>
      <c r="M27" s="10" t="s">
        <v>159</v>
      </c>
      <c r="N27" s="18">
        <v>4.4895524394102901</v>
      </c>
      <c r="O27" s="10" t="s">
        <v>159</v>
      </c>
      <c r="P27" s="18">
        <v>0</v>
      </c>
      <c r="Q27" s="10" t="s">
        <v>238</v>
      </c>
      <c r="R27" s="18">
        <v>20.169449561266699</v>
      </c>
      <c r="S27" s="10" t="s">
        <v>159</v>
      </c>
    </row>
    <row r="28" spans="1:19" x14ac:dyDescent="0.2">
      <c r="A28" s="12" t="s">
        <v>196</v>
      </c>
      <c r="B28" s="18">
        <v>9.0420214696101908</v>
      </c>
      <c r="C28" s="10" t="s">
        <v>159</v>
      </c>
      <c r="D28" s="18">
        <v>28.1733202897985</v>
      </c>
      <c r="E28" s="10" t="s">
        <v>159</v>
      </c>
      <c r="F28" s="18">
        <v>79.691163671278701</v>
      </c>
      <c r="G28" s="10" t="s">
        <v>159</v>
      </c>
      <c r="H28" s="18">
        <v>28.8190000732844</v>
      </c>
      <c r="I28" s="10" t="s">
        <v>159</v>
      </c>
      <c r="J28" s="18">
        <v>18.905791256043301</v>
      </c>
      <c r="K28" s="10" t="s">
        <v>159</v>
      </c>
      <c r="L28" s="18">
        <v>82.556057439920295</v>
      </c>
      <c r="M28" s="10" t="s">
        <v>159</v>
      </c>
      <c r="N28" s="18">
        <v>5.1116006500964604</v>
      </c>
      <c r="O28" s="10" t="s">
        <v>159</v>
      </c>
      <c r="P28" s="18">
        <v>0</v>
      </c>
      <c r="Q28" s="10" t="s">
        <v>238</v>
      </c>
      <c r="R28" s="18">
        <v>20.1053955163936</v>
      </c>
      <c r="S28" s="10" t="s">
        <v>159</v>
      </c>
    </row>
    <row r="29" spans="1:19" x14ac:dyDescent="0.2">
      <c r="A29" s="12" t="s">
        <v>198</v>
      </c>
      <c r="B29" s="18">
        <v>42.101176323458098</v>
      </c>
      <c r="C29" s="10" t="s">
        <v>159</v>
      </c>
      <c r="D29" s="18">
        <v>26.554687267048401</v>
      </c>
      <c r="E29" s="10" t="s">
        <v>159</v>
      </c>
      <c r="F29" s="18">
        <v>59.2889156921078</v>
      </c>
      <c r="G29" s="10" t="s">
        <v>159</v>
      </c>
      <c r="H29" s="18">
        <v>26.8695154028063</v>
      </c>
      <c r="I29" s="10" t="s">
        <v>159</v>
      </c>
      <c r="J29" s="18">
        <v>17.4175621507373</v>
      </c>
      <c r="K29" s="10" t="s">
        <v>159</v>
      </c>
      <c r="L29" s="18">
        <v>76.968621908860001</v>
      </c>
      <c r="M29" s="10" t="s">
        <v>159</v>
      </c>
      <c r="N29" s="18">
        <v>4.8519416594048801</v>
      </c>
      <c r="O29" s="10" t="s">
        <v>159</v>
      </c>
      <c r="P29" s="18">
        <v>0</v>
      </c>
      <c r="Q29" s="10" t="s">
        <v>238</v>
      </c>
      <c r="R29" s="18">
        <v>19.274353227067898</v>
      </c>
      <c r="S29" s="10" t="s">
        <v>159</v>
      </c>
    </row>
    <row r="30" spans="1:19" x14ac:dyDescent="0.2">
      <c r="A30" s="12" t="s">
        <v>199</v>
      </c>
      <c r="B30" s="18">
        <v>58.023858786471301</v>
      </c>
      <c r="C30" s="10" t="s">
        <v>159</v>
      </c>
      <c r="D30" s="18">
        <v>24.9993317450026</v>
      </c>
      <c r="E30" s="10" t="s">
        <v>159</v>
      </c>
      <c r="F30" s="18">
        <v>55.685157984299998</v>
      </c>
      <c r="G30" s="10" t="s">
        <v>159</v>
      </c>
      <c r="H30" s="18">
        <v>26.7265569719019</v>
      </c>
      <c r="I30" s="10" t="s">
        <v>159</v>
      </c>
      <c r="J30" s="18">
        <v>16.427710820643401</v>
      </c>
      <c r="K30" s="10" t="s">
        <v>159</v>
      </c>
      <c r="L30" s="18">
        <v>78.546073982882007</v>
      </c>
      <c r="M30" s="10" t="s">
        <v>159</v>
      </c>
      <c r="N30" s="18">
        <v>4.4638676742416203</v>
      </c>
      <c r="O30" s="10" t="s">
        <v>159</v>
      </c>
      <c r="P30" s="18">
        <v>0</v>
      </c>
      <c r="Q30" s="10" t="s">
        <v>238</v>
      </c>
      <c r="R30" s="18">
        <v>18.857588556149299</v>
      </c>
      <c r="S30" s="10" t="s">
        <v>159</v>
      </c>
    </row>
    <row r="31" spans="1:19" x14ac:dyDescent="0.2">
      <c r="A31" s="12" t="s">
        <v>200</v>
      </c>
      <c r="B31" s="18">
        <v>91.063735658787806</v>
      </c>
      <c r="C31" s="10" t="s">
        <v>159</v>
      </c>
      <c r="D31" s="18">
        <v>19.957441987119399</v>
      </c>
      <c r="E31" s="10" t="s">
        <v>159</v>
      </c>
      <c r="F31" s="18">
        <v>54.120558063113499</v>
      </c>
      <c r="G31" s="10" t="s">
        <v>159</v>
      </c>
      <c r="H31" s="18">
        <v>20.5741741138084</v>
      </c>
      <c r="I31" s="10" t="s">
        <v>159</v>
      </c>
      <c r="J31" s="18">
        <v>14.4907815466123</v>
      </c>
      <c r="K31" s="10" t="s">
        <v>159</v>
      </c>
      <c r="L31" s="18">
        <v>58.663807241708703</v>
      </c>
      <c r="M31" s="10" t="s">
        <v>159</v>
      </c>
      <c r="N31" s="18">
        <v>3.0810153686759798</v>
      </c>
      <c r="O31" s="10" t="s">
        <v>159</v>
      </c>
      <c r="P31" s="18">
        <v>0</v>
      </c>
      <c r="Q31" s="10" t="s">
        <v>238</v>
      </c>
      <c r="R31" s="18">
        <v>15.6598517734955</v>
      </c>
      <c r="S31" s="10" t="s">
        <v>159</v>
      </c>
    </row>
    <row r="32" spans="1:19" x14ac:dyDescent="0.2">
      <c r="A32" s="15" t="s">
        <v>201</v>
      </c>
      <c r="B32" s="19">
        <v>159.37926209640401</v>
      </c>
      <c r="C32" s="14" t="s">
        <v>159</v>
      </c>
      <c r="D32" s="19">
        <v>24.578275368801499</v>
      </c>
      <c r="E32" s="14" t="s">
        <v>159</v>
      </c>
      <c r="F32" s="19">
        <v>86.853725531101105</v>
      </c>
      <c r="G32" s="14" t="s">
        <v>159</v>
      </c>
      <c r="H32" s="19">
        <v>27.918097489751201</v>
      </c>
      <c r="I32" s="14" t="s">
        <v>159</v>
      </c>
      <c r="J32" s="19">
        <v>19.428882683267901</v>
      </c>
      <c r="K32" s="14" t="s">
        <v>159</v>
      </c>
      <c r="L32" s="19">
        <v>84.823411658166904</v>
      </c>
      <c r="M32" s="14" t="s">
        <v>159</v>
      </c>
      <c r="N32" s="19">
        <v>2.5999800204582</v>
      </c>
      <c r="O32" s="14" t="s">
        <v>159</v>
      </c>
      <c r="P32" s="19">
        <v>0</v>
      </c>
      <c r="Q32" s="14" t="s">
        <v>238</v>
      </c>
      <c r="R32" s="19">
        <v>20.9430960166045</v>
      </c>
      <c r="S32" s="14" t="s">
        <v>159</v>
      </c>
    </row>
    <row r="34" spans="1:2" x14ac:dyDescent="0.2">
      <c r="A34" s="16" t="s">
        <v>202</v>
      </c>
      <c r="B34" s="16" t="s">
        <v>215</v>
      </c>
    </row>
    <row r="36" spans="1:2" x14ac:dyDescent="0.2">
      <c r="B36" s="16" t="s">
        <v>315</v>
      </c>
    </row>
    <row r="37" spans="1:2" x14ac:dyDescent="0.2">
      <c r="B37" s="16" t="s">
        <v>316</v>
      </c>
    </row>
    <row r="38" spans="1:2" x14ac:dyDescent="0.2">
      <c r="B38" s="16" t="s">
        <v>317</v>
      </c>
    </row>
    <row r="40" spans="1:2" x14ac:dyDescent="0.2">
      <c r="B40" s="16" t="s">
        <v>318</v>
      </c>
    </row>
    <row r="41" spans="1:2" x14ac:dyDescent="0.2">
      <c r="B41" s="16" t="s">
        <v>208</v>
      </c>
    </row>
    <row r="42" spans="1:2" x14ac:dyDescent="0.2">
      <c r="B42" s="16" t="s">
        <v>241</v>
      </c>
    </row>
    <row r="43" spans="1:2" x14ac:dyDescent="0.2">
      <c r="B43" s="16" t="s">
        <v>209</v>
      </c>
    </row>
    <row r="46" spans="1:2" x14ac:dyDescent="0.2">
      <c r="A46" s="17" t="str">
        <f>HYPERLINK("#'KENO 7'!A2", "&lt;&lt;&lt; Previous table")</f>
        <v>&lt;&lt;&lt; Previous table</v>
      </c>
    </row>
    <row r="47" spans="1:2" x14ac:dyDescent="0.2">
      <c r="A47" s="17" t="str">
        <f>HYPERLINK("#'KENO 9'!A2", "&gt;&gt;&gt; Next table")</f>
        <v>&gt;&gt;&gt; Next table</v>
      </c>
    </row>
  </sheetData>
  <mergeCells count="12">
    <mergeCell ref="A2:S2"/>
    <mergeCell ref="A3:S3"/>
    <mergeCell ref="A6:S6"/>
    <mergeCell ref="B5:C5"/>
    <mergeCell ref="D5:E5"/>
    <mergeCell ref="F5:G5"/>
    <mergeCell ref="H5:I5"/>
    <mergeCell ref="J5:K5"/>
    <mergeCell ref="L5:M5"/>
    <mergeCell ref="N5:O5"/>
    <mergeCell ref="P5:Q5"/>
    <mergeCell ref="R5:S5"/>
  </mergeCells>
  <pageMargins left="0.7" right="0.7" top="0.75" bottom="0.75" header="0.3" footer="0.3"/>
  <pageSetup paperSize="9" orientation="portrait" horizontalDpi="300" verticalDpi="300"/>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dimension ref="A1:S47"/>
  <sheetViews>
    <sheetView workbookViewId="0"/>
  </sheetViews>
  <sheetFormatPr defaultColWidth="11.42578125" defaultRowHeight="12.75" x14ac:dyDescent="0.2"/>
  <cols>
    <col min="1" max="2" width="12.7109375" customWidth="1"/>
    <col min="3" max="3" width="4.42578125" customWidth="1"/>
    <col min="4" max="4" width="12.7109375" customWidth="1"/>
    <col min="5" max="5" width="4.42578125" customWidth="1"/>
    <col min="6" max="6" width="12.7109375" customWidth="1"/>
    <col min="7" max="7" width="4.42578125" customWidth="1"/>
    <col min="8" max="8" width="12.7109375" customWidth="1"/>
    <col min="9" max="9" width="4.42578125" customWidth="1"/>
    <col min="10" max="10" width="12.7109375" customWidth="1"/>
    <col min="11" max="11" width="4.42578125" customWidth="1"/>
    <col min="12" max="12" width="12.7109375" customWidth="1"/>
    <col min="13" max="13" width="4.42578125" customWidth="1"/>
    <col min="14" max="14" width="12.7109375" customWidth="1"/>
    <col min="15" max="15" width="4.42578125" customWidth="1"/>
    <col min="16" max="16" width="12.7109375" customWidth="1"/>
    <col min="17" max="17" width="4.42578125" customWidth="1"/>
    <col min="18" max="18" width="12.7109375" customWidth="1"/>
    <col min="19" max="19" width="4.42578125" customWidth="1"/>
  </cols>
  <sheetData>
    <row r="1" spans="1:19" x14ac:dyDescent="0.2">
      <c r="A1" s="8" t="str">
        <f>HYPERLINK("#'INDEX'!B59", "Link to index")</f>
        <v>Link to index</v>
      </c>
    </row>
    <row r="2" spans="1:19" ht="15.75" customHeight="1" x14ac:dyDescent="0.2">
      <c r="A2" s="25" t="s">
        <v>322</v>
      </c>
      <c r="B2" s="24"/>
      <c r="C2" s="24"/>
      <c r="D2" s="24"/>
      <c r="E2" s="24"/>
      <c r="F2" s="24"/>
      <c r="G2" s="24"/>
      <c r="H2" s="24"/>
      <c r="I2" s="24"/>
      <c r="J2" s="24"/>
      <c r="K2" s="24"/>
      <c r="L2" s="24"/>
      <c r="M2" s="24"/>
      <c r="N2" s="24"/>
      <c r="O2" s="24"/>
      <c r="P2" s="24"/>
      <c r="Q2" s="24"/>
      <c r="R2" s="24"/>
      <c r="S2" s="24"/>
    </row>
    <row r="3" spans="1:19" ht="15.75" customHeight="1" x14ac:dyDescent="0.2">
      <c r="A3" s="25" t="s">
        <v>77</v>
      </c>
      <c r="B3" s="24"/>
      <c r="C3" s="24"/>
      <c r="D3" s="24"/>
      <c r="E3" s="24"/>
      <c r="F3" s="24"/>
      <c r="G3" s="24"/>
      <c r="H3" s="24"/>
      <c r="I3" s="24"/>
      <c r="J3" s="24"/>
      <c r="K3" s="24"/>
      <c r="L3" s="24"/>
      <c r="M3" s="24"/>
      <c r="N3" s="24"/>
      <c r="O3" s="24"/>
      <c r="P3" s="24"/>
      <c r="Q3" s="24"/>
      <c r="R3" s="24"/>
      <c r="S3" s="24"/>
    </row>
    <row r="4" spans="1:19" ht="15.75" customHeight="1" x14ac:dyDescent="0.2"/>
    <row r="5" spans="1:19" ht="55.5" customHeight="1" x14ac:dyDescent="0.2">
      <c r="A5" s="11" t="s">
        <v>159</v>
      </c>
      <c r="B5" s="27" t="s">
        <v>160</v>
      </c>
      <c r="C5" s="27" t="s">
        <v>159</v>
      </c>
      <c r="D5" s="27" t="s">
        <v>161</v>
      </c>
      <c r="E5" s="27" t="s">
        <v>159</v>
      </c>
      <c r="F5" s="27" t="s">
        <v>162</v>
      </c>
      <c r="G5" s="27" t="s">
        <v>159</v>
      </c>
      <c r="H5" s="27" t="s">
        <v>163</v>
      </c>
      <c r="I5" s="27" t="s">
        <v>159</v>
      </c>
      <c r="J5" s="27" t="s">
        <v>164</v>
      </c>
      <c r="K5" s="27" t="s">
        <v>159</v>
      </c>
      <c r="L5" s="27" t="s">
        <v>165</v>
      </c>
      <c r="M5" s="27" t="s">
        <v>159</v>
      </c>
      <c r="N5" s="27" t="s">
        <v>166</v>
      </c>
      <c r="O5" s="27" t="s">
        <v>159</v>
      </c>
      <c r="P5" s="27" t="s">
        <v>167</v>
      </c>
      <c r="Q5" s="27" t="s">
        <v>159</v>
      </c>
      <c r="R5" s="27" t="s">
        <v>168</v>
      </c>
      <c r="S5" s="27" t="s">
        <v>159</v>
      </c>
    </row>
    <row r="6" spans="1:19" x14ac:dyDescent="0.2">
      <c r="A6" s="26" t="s">
        <v>222</v>
      </c>
      <c r="B6" s="26"/>
      <c r="C6" s="26"/>
      <c r="D6" s="26"/>
      <c r="E6" s="26"/>
      <c r="F6" s="26"/>
      <c r="G6" s="26"/>
      <c r="H6" s="26"/>
      <c r="I6" s="26"/>
      <c r="J6" s="26"/>
      <c r="K6" s="26"/>
      <c r="L6" s="26"/>
      <c r="M6" s="26"/>
      <c r="N6" s="26"/>
      <c r="O6" s="26"/>
      <c r="P6" s="26"/>
      <c r="Q6" s="26"/>
      <c r="R6" s="26"/>
      <c r="S6" s="26"/>
    </row>
    <row r="7" spans="1:19" x14ac:dyDescent="0.2">
      <c r="A7" s="12" t="s">
        <v>170</v>
      </c>
      <c r="B7" s="9">
        <v>0</v>
      </c>
      <c r="C7" s="10" t="s">
        <v>159</v>
      </c>
      <c r="D7" s="9">
        <v>6.8865437420303696E-2</v>
      </c>
      <c r="E7" s="10" t="s">
        <v>159</v>
      </c>
      <c r="F7" s="9">
        <v>0</v>
      </c>
      <c r="G7" s="10" t="s">
        <v>159</v>
      </c>
      <c r="H7" s="9">
        <v>0</v>
      </c>
      <c r="I7" s="10" t="s">
        <v>159</v>
      </c>
      <c r="J7" s="9">
        <v>4.7967966469575601E-2</v>
      </c>
      <c r="K7" s="10" t="s">
        <v>159</v>
      </c>
      <c r="L7" s="9">
        <v>0.16220399523746501</v>
      </c>
      <c r="M7" s="10" t="s">
        <v>159</v>
      </c>
      <c r="N7" s="9">
        <v>1.0336021665023599E-2</v>
      </c>
      <c r="O7" s="10" t="s">
        <v>159</v>
      </c>
      <c r="P7" s="9">
        <v>0</v>
      </c>
      <c r="Q7" s="10" t="s">
        <v>238</v>
      </c>
      <c r="R7" s="9">
        <v>3.5016241699485397E-2</v>
      </c>
      <c r="S7" s="10" t="s">
        <v>159</v>
      </c>
    </row>
    <row r="8" spans="1:19" x14ac:dyDescent="0.2">
      <c r="A8" s="12" t="s">
        <v>171</v>
      </c>
      <c r="B8" s="9">
        <v>0</v>
      </c>
      <c r="C8" s="10" t="s">
        <v>159</v>
      </c>
      <c r="D8" s="9">
        <v>6.6565044401302106E-2</v>
      </c>
      <c r="E8" s="10" t="s">
        <v>159</v>
      </c>
      <c r="F8" s="9">
        <v>0</v>
      </c>
      <c r="G8" s="10" t="s">
        <v>159</v>
      </c>
      <c r="H8" s="9">
        <v>0</v>
      </c>
      <c r="I8" s="10" t="s">
        <v>159</v>
      </c>
      <c r="J8" s="9">
        <v>4.7030307382935899E-2</v>
      </c>
      <c r="K8" s="10" t="s">
        <v>159</v>
      </c>
      <c r="L8" s="9">
        <v>0.20088178913738</v>
      </c>
      <c r="M8" s="10" t="s">
        <v>159</v>
      </c>
      <c r="N8" s="9">
        <v>8.0694793557040904E-3</v>
      </c>
      <c r="O8" s="10" t="s">
        <v>159</v>
      </c>
      <c r="P8" s="9">
        <v>0</v>
      </c>
      <c r="Q8" s="10" t="s">
        <v>238</v>
      </c>
      <c r="R8" s="9">
        <v>3.42609918984908E-2</v>
      </c>
      <c r="S8" s="10" t="s">
        <v>159</v>
      </c>
    </row>
    <row r="9" spans="1:19" x14ac:dyDescent="0.2">
      <c r="A9" s="12" t="s">
        <v>172</v>
      </c>
      <c r="B9" s="9">
        <v>0</v>
      </c>
      <c r="C9" s="10" t="s">
        <v>159</v>
      </c>
      <c r="D9" s="9">
        <v>6.8147811965933197E-2</v>
      </c>
      <c r="E9" s="10" t="s">
        <v>159</v>
      </c>
      <c r="F9" s="9">
        <v>0</v>
      </c>
      <c r="G9" s="10" t="s">
        <v>159</v>
      </c>
      <c r="H9" s="9">
        <v>5.9926704660154997E-2</v>
      </c>
      <c r="I9" s="10" t="s">
        <v>159</v>
      </c>
      <c r="J9" s="9">
        <v>4.5081741049872399E-2</v>
      </c>
      <c r="K9" s="10" t="s">
        <v>159</v>
      </c>
      <c r="L9" s="9">
        <v>0.20493889378858501</v>
      </c>
      <c r="M9" s="10" t="s">
        <v>159</v>
      </c>
      <c r="N9" s="9">
        <v>7.6606972921533E-3</v>
      </c>
      <c r="O9" s="10" t="s">
        <v>159</v>
      </c>
      <c r="P9" s="9">
        <v>0</v>
      </c>
      <c r="Q9" s="10" t="s">
        <v>238</v>
      </c>
      <c r="R9" s="9">
        <v>4.4759034883964301E-2</v>
      </c>
      <c r="S9" s="10" t="s">
        <v>159</v>
      </c>
    </row>
    <row r="10" spans="1:19" x14ac:dyDescent="0.2">
      <c r="A10" s="12" t="s">
        <v>173</v>
      </c>
      <c r="B10" s="9">
        <v>0</v>
      </c>
      <c r="C10" s="10" t="s">
        <v>159</v>
      </c>
      <c r="D10" s="9">
        <v>6.1101150099193501E-2</v>
      </c>
      <c r="E10" s="10" t="s">
        <v>159</v>
      </c>
      <c r="F10" s="9">
        <v>0</v>
      </c>
      <c r="G10" s="10" t="s">
        <v>159</v>
      </c>
      <c r="H10" s="9">
        <v>7.8631016684671706E-2</v>
      </c>
      <c r="I10" s="10" t="s">
        <v>159</v>
      </c>
      <c r="J10" s="9">
        <v>4.3105628267778397E-2</v>
      </c>
      <c r="K10" s="10" t="s">
        <v>159</v>
      </c>
      <c r="L10" s="9">
        <v>0.20387280376144501</v>
      </c>
      <c r="M10" s="10" t="s">
        <v>159</v>
      </c>
      <c r="N10" s="9">
        <v>7.3699732727105201E-3</v>
      </c>
      <c r="O10" s="10" t="s">
        <v>159</v>
      </c>
      <c r="P10" s="9">
        <v>0</v>
      </c>
      <c r="Q10" s="10" t="s">
        <v>238</v>
      </c>
      <c r="R10" s="9">
        <v>4.4819985120244502E-2</v>
      </c>
      <c r="S10" s="10" t="s">
        <v>159</v>
      </c>
    </row>
    <row r="11" spans="1:19" x14ac:dyDescent="0.2">
      <c r="A11" s="12" t="s">
        <v>174</v>
      </c>
      <c r="B11" s="9">
        <v>0</v>
      </c>
      <c r="C11" s="10" t="s">
        <v>159</v>
      </c>
      <c r="D11" s="9">
        <v>5.8319728585276301E-2</v>
      </c>
      <c r="E11" s="10" t="s">
        <v>159</v>
      </c>
      <c r="F11" s="9">
        <v>0</v>
      </c>
      <c r="G11" s="10" t="s">
        <v>159</v>
      </c>
      <c r="H11" s="9">
        <v>7.6655249525858393E-2</v>
      </c>
      <c r="I11" s="10" t="s">
        <v>159</v>
      </c>
      <c r="J11" s="9">
        <v>5.0843538301198497E-2</v>
      </c>
      <c r="K11" s="10" t="s">
        <v>159</v>
      </c>
      <c r="L11" s="9">
        <v>0.18051623646960899</v>
      </c>
      <c r="M11" s="10" t="s">
        <v>159</v>
      </c>
      <c r="N11" s="9">
        <v>6.6379605617262801E-3</v>
      </c>
      <c r="O11" s="10" t="s">
        <v>159</v>
      </c>
      <c r="P11" s="9">
        <v>0</v>
      </c>
      <c r="Q11" s="10" t="s">
        <v>238</v>
      </c>
      <c r="R11" s="9">
        <v>4.3444747758153303E-2</v>
      </c>
      <c r="S11" s="10" t="s">
        <v>159</v>
      </c>
    </row>
    <row r="12" spans="1:19" x14ac:dyDescent="0.2">
      <c r="A12" s="12" t="s">
        <v>175</v>
      </c>
      <c r="B12" s="9">
        <v>0</v>
      </c>
      <c r="C12" s="10" t="s">
        <v>159</v>
      </c>
      <c r="D12" s="9">
        <v>4.9814947992492697E-2</v>
      </c>
      <c r="E12" s="10" t="s">
        <v>159</v>
      </c>
      <c r="F12" s="9">
        <v>0</v>
      </c>
      <c r="G12" s="10" t="s">
        <v>159</v>
      </c>
      <c r="H12" s="9">
        <v>6.9686207165716996E-2</v>
      </c>
      <c r="I12" s="10" t="s">
        <v>159</v>
      </c>
      <c r="J12" s="9">
        <v>3.7546446300644999E-2</v>
      </c>
      <c r="K12" s="10" t="s">
        <v>159</v>
      </c>
      <c r="L12" s="9">
        <v>0.19900021734405601</v>
      </c>
      <c r="M12" s="10" t="s">
        <v>159</v>
      </c>
      <c r="N12" s="9">
        <v>6.0796311075640699E-3</v>
      </c>
      <c r="O12" s="10" t="s">
        <v>159</v>
      </c>
      <c r="P12" s="9">
        <v>0</v>
      </c>
      <c r="Q12" s="10" t="s">
        <v>238</v>
      </c>
      <c r="R12" s="9">
        <v>3.8218639606566497E-2</v>
      </c>
      <c r="S12" s="10" t="s">
        <v>159</v>
      </c>
    </row>
    <row r="13" spans="1:19" x14ac:dyDescent="0.2">
      <c r="A13" s="12" t="s">
        <v>176</v>
      </c>
      <c r="B13" s="9">
        <v>6.4466546112115697E-3</v>
      </c>
      <c r="C13" s="10" t="s">
        <v>159</v>
      </c>
      <c r="D13" s="9">
        <v>0</v>
      </c>
      <c r="E13" s="10" t="s">
        <v>178</v>
      </c>
      <c r="F13" s="9">
        <v>0</v>
      </c>
      <c r="G13" s="10" t="s">
        <v>159</v>
      </c>
      <c r="H13" s="9">
        <v>7.6842192123162498E-2</v>
      </c>
      <c r="I13" s="10" t="s">
        <v>159</v>
      </c>
      <c r="J13" s="9">
        <v>3.3668396022481603E-2</v>
      </c>
      <c r="K13" s="10" t="s">
        <v>159</v>
      </c>
      <c r="L13" s="9">
        <v>0.17164062499999999</v>
      </c>
      <c r="M13" s="10" t="s">
        <v>159</v>
      </c>
      <c r="N13" s="9">
        <v>5.3865181931733799E-3</v>
      </c>
      <c r="O13" s="10" t="s">
        <v>159</v>
      </c>
      <c r="P13" s="9">
        <v>0</v>
      </c>
      <c r="Q13" s="10" t="s">
        <v>238</v>
      </c>
      <c r="R13" s="9">
        <v>2.07638642784095E-2</v>
      </c>
      <c r="S13" s="10" t="s">
        <v>180</v>
      </c>
    </row>
    <row r="14" spans="1:19" x14ac:dyDescent="0.2">
      <c r="A14" s="12" t="s">
        <v>177</v>
      </c>
      <c r="B14" s="9">
        <v>5.1789543130463496E-3</v>
      </c>
      <c r="C14" s="10" t="s">
        <v>159</v>
      </c>
      <c r="D14" s="9">
        <v>2.03898219401225E-2</v>
      </c>
      <c r="E14" s="10" t="s">
        <v>314</v>
      </c>
      <c r="F14" s="9">
        <v>0</v>
      </c>
      <c r="G14" s="10" t="s">
        <v>159</v>
      </c>
      <c r="H14" s="9">
        <v>7.6417600711508396E-2</v>
      </c>
      <c r="I14" s="10" t="s">
        <v>159</v>
      </c>
      <c r="J14" s="9">
        <v>2.7703723333775E-2</v>
      </c>
      <c r="K14" s="10" t="s">
        <v>159</v>
      </c>
      <c r="L14" s="9">
        <v>0.15142314990512301</v>
      </c>
      <c r="M14" s="10" t="s">
        <v>159</v>
      </c>
      <c r="N14" s="9">
        <v>4.7904992759554201E-3</v>
      </c>
      <c r="O14" s="10" t="s">
        <v>159</v>
      </c>
      <c r="P14" s="9">
        <v>0</v>
      </c>
      <c r="Q14" s="10" t="s">
        <v>238</v>
      </c>
      <c r="R14" s="9">
        <v>2.67336470754196E-2</v>
      </c>
      <c r="S14" s="10" t="s">
        <v>314</v>
      </c>
    </row>
    <row r="15" spans="1:19" x14ac:dyDescent="0.2">
      <c r="A15" s="12" t="s">
        <v>181</v>
      </c>
      <c r="B15" s="9">
        <v>4.4698785863428996E-3</v>
      </c>
      <c r="C15" s="10" t="s">
        <v>159</v>
      </c>
      <c r="D15" s="9">
        <v>4.3724268590374198E-2</v>
      </c>
      <c r="E15" s="10" t="s">
        <v>314</v>
      </c>
      <c r="F15" s="9">
        <v>0</v>
      </c>
      <c r="G15" s="10" t="s">
        <v>159</v>
      </c>
      <c r="H15" s="9">
        <v>7.0414438502673801E-2</v>
      </c>
      <c r="I15" s="10" t="s">
        <v>159</v>
      </c>
      <c r="J15" s="9">
        <v>2.8378004278343999E-2</v>
      </c>
      <c r="K15" s="10" t="s">
        <v>159</v>
      </c>
      <c r="L15" s="9">
        <v>0.14732399268993099</v>
      </c>
      <c r="M15" s="10" t="s">
        <v>159</v>
      </c>
      <c r="N15" s="9">
        <v>4.9715708499015196E-3</v>
      </c>
      <c r="O15" s="10" t="s">
        <v>159</v>
      </c>
      <c r="P15" s="9">
        <v>0</v>
      </c>
      <c r="Q15" s="10" t="s">
        <v>238</v>
      </c>
      <c r="R15" s="9">
        <v>3.4161236674936597E-2</v>
      </c>
      <c r="S15" s="10" t="s">
        <v>314</v>
      </c>
    </row>
    <row r="16" spans="1:19" x14ac:dyDescent="0.2">
      <c r="A16" s="12" t="s">
        <v>182</v>
      </c>
      <c r="B16" s="9">
        <v>5.1768953068592099E-3</v>
      </c>
      <c r="C16" s="10" t="s">
        <v>159</v>
      </c>
      <c r="D16" s="9">
        <v>4.2189021615193799E-2</v>
      </c>
      <c r="E16" s="10" t="s">
        <v>314</v>
      </c>
      <c r="F16" s="9">
        <v>0</v>
      </c>
      <c r="G16" s="10" t="s">
        <v>159</v>
      </c>
      <c r="H16" s="9">
        <v>7.3769720019569995E-2</v>
      </c>
      <c r="I16" s="10" t="s">
        <v>159</v>
      </c>
      <c r="J16" s="9">
        <v>3.64131216728215E-2</v>
      </c>
      <c r="K16" s="10" t="s">
        <v>159</v>
      </c>
      <c r="L16" s="9">
        <v>0.16142025234551899</v>
      </c>
      <c r="M16" s="10" t="s">
        <v>159</v>
      </c>
      <c r="N16" s="9">
        <v>4.5424648808823197E-3</v>
      </c>
      <c r="O16" s="10" t="s">
        <v>159</v>
      </c>
      <c r="P16" s="9">
        <v>0</v>
      </c>
      <c r="Q16" s="10" t="s">
        <v>238</v>
      </c>
      <c r="R16" s="9">
        <v>3.5233068708428898E-2</v>
      </c>
      <c r="S16" s="10" t="s">
        <v>314</v>
      </c>
    </row>
    <row r="17" spans="1:19" x14ac:dyDescent="0.2">
      <c r="A17" s="12" t="s">
        <v>183</v>
      </c>
      <c r="B17" s="9">
        <v>4.7198823372108598E-3</v>
      </c>
      <c r="C17" s="10" t="s">
        <v>159</v>
      </c>
      <c r="D17" s="9">
        <v>3.9858459200151998E-2</v>
      </c>
      <c r="E17" s="10" t="s">
        <v>314</v>
      </c>
      <c r="F17" s="9">
        <v>0</v>
      </c>
      <c r="G17" s="10" t="s">
        <v>159</v>
      </c>
      <c r="H17" s="9">
        <v>7.2105695555220201E-2</v>
      </c>
      <c r="I17" s="10" t="s">
        <v>159</v>
      </c>
      <c r="J17" s="9">
        <v>3.0977264393106E-2</v>
      </c>
      <c r="K17" s="10" t="s">
        <v>159</v>
      </c>
      <c r="L17" s="9">
        <v>0.15273545966228899</v>
      </c>
      <c r="M17" s="10" t="s">
        <v>159</v>
      </c>
      <c r="N17" s="9">
        <v>4.1927252052729701E-3</v>
      </c>
      <c r="O17" s="10" t="s">
        <v>159</v>
      </c>
      <c r="P17" s="9">
        <v>0</v>
      </c>
      <c r="Q17" s="10" t="s">
        <v>238</v>
      </c>
      <c r="R17" s="9">
        <v>3.3717449290936702E-2</v>
      </c>
      <c r="S17" s="10" t="s">
        <v>314</v>
      </c>
    </row>
    <row r="18" spans="1:19" x14ac:dyDescent="0.2">
      <c r="A18" s="12" t="s">
        <v>184</v>
      </c>
      <c r="B18" s="9">
        <v>5.83972981271108E-3</v>
      </c>
      <c r="C18" s="10" t="s">
        <v>159</v>
      </c>
      <c r="D18" s="9">
        <v>3.5211879086615397E-2</v>
      </c>
      <c r="E18" s="10" t="s">
        <v>314</v>
      </c>
      <c r="F18" s="9">
        <v>0</v>
      </c>
      <c r="G18" s="10" t="s">
        <v>159</v>
      </c>
      <c r="H18" s="9">
        <v>5.9924021570019498E-2</v>
      </c>
      <c r="I18" s="10" t="s">
        <v>159</v>
      </c>
      <c r="J18" s="9">
        <v>2.7703246011257399E-2</v>
      </c>
      <c r="K18" s="10" t="s">
        <v>159</v>
      </c>
      <c r="L18" s="9">
        <v>0.14608084358523701</v>
      </c>
      <c r="M18" s="10" t="s">
        <v>159</v>
      </c>
      <c r="N18" s="9">
        <v>4.4043868153174999E-3</v>
      </c>
      <c r="O18" s="10" t="s">
        <v>159</v>
      </c>
      <c r="P18" s="9">
        <v>0</v>
      </c>
      <c r="Q18" s="10" t="s">
        <v>238</v>
      </c>
      <c r="R18" s="9">
        <v>2.94825008440107E-2</v>
      </c>
      <c r="S18" s="10" t="s">
        <v>314</v>
      </c>
    </row>
    <row r="19" spans="1:19" x14ac:dyDescent="0.2">
      <c r="A19" s="12" t="s">
        <v>185</v>
      </c>
      <c r="B19" s="9">
        <v>4.9341927097438102E-3</v>
      </c>
      <c r="C19" s="10" t="s">
        <v>159</v>
      </c>
      <c r="D19" s="9">
        <v>3.62495707206986E-2</v>
      </c>
      <c r="E19" s="10" t="s">
        <v>179</v>
      </c>
      <c r="F19" s="9">
        <v>0.11858945271299701</v>
      </c>
      <c r="G19" s="10" t="s">
        <v>186</v>
      </c>
      <c r="H19" s="9">
        <v>5.97067379183829E-2</v>
      </c>
      <c r="I19" s="10" t="s">
        <v>159</v>
      </c>
      <c r="J19" s="9">
        <v>2.6681328175623902E-2</v>
      </c>
      <c r="K19" s="10" t="s">
        <v>159</v>
      </c>
      <c r="L19" s="9">
        <v>0.14650812368972699</v>
      </c>
      <c r="M19" s="10" t="s">
        <v>159</v>
      </c>
      <c r="N19" s="9">
        <v>3.64160145931005E-3</v>
      </c>
      <c r="O19" s="10" t="s">
        <v>159</v>
      </c>
      <c r="P19" s="9">
        <v>0</v>
      </c>
      <c r="Q19" s="10" t="s">
        <v>238</v>
      </c>
      <c r="R19" s="9">
        <v>3.05309971145429E-2</v>
      </c>
      <c r="S19" s="10" t="s">
        <v>159</v>
      </c>
    </row>
    <row r="20" spans="1:19" x14ac:dyDescent="0.2">
      <c r="A20" s="12" t="s">
        <v>187</v>
      </c>
      <c r="B20" s="9">
        <v>4.6556405825721996E-3</v>
      </c>
      <c r="C20" s="10" t="s">
        <v>159</v>
      </c>
      <c r="D20" s="9">
        <v>3.9644233842913802E-2</v>
      </c>
      <c r="E20" s="10" t="s">
        <v>159</v>
      </c>
      <c r="F20" s="9">
        <v>8.3079923826934798E-2</v>
      </c>
      <c r="G20" s="10" t="s">
        <v>159</v>
      </c>
      <c r="H20" s="9">
        <v>5.9836197803561503E-2</v>
      </c>
      <c r="I20" s="10" t="s">
        <v>159</v>
      </c>
      <c r="J20" s="9">
        <v>2.92013427512413E-2</v>
      </c>
      <c r="K20" s="10" t="s">
        <v>159</v>
      </c>
      <c r="L20" s="9">
        <v>0.150434529017206</v>
      </c>
      <c r="M20" s="10" t="s">
        <v>159</v>
      </c>
      <c r="N20" s="9">
        <v>3.3756117559638199E-3</v>
      </c>
      <c r="O20" s="10" t="s">
        <v>159</v>
      </c>
      <c r="P20" s="9">
        <v>0</v>
      </c>
      <c r="Q20" s="10" t="s">
        <v>238</v>
      </c>
      <c r="R20" s="9">
        <v>3.1613618209755702E-2</v>
      </c>
      <c r="S20" s="10" t="s">
        <v>159</v>
      </c>
    </row>
    <row r="21" spans="1:19" x14ac:dyDescent="0.2">
      <c r="A21" s="12" t="s">
        <v>188</v>
      </c>
      <c r="B21" s="9">
        <v>4.1001353179972904E-3</v>
      </c>
      <c r="C21" s="10" t="s">
        <v>159</v>
      </c>
      <c r="D21" s="9">
        <v>4.0382333222190002E-2</v>
      </c>
      <c r="E21" s="10" t="s">
        <v>159</v>
      </c>
      <c r="F21" s="9">
        <v>8.4821074536511498E-2</v>
      </c>
      <c r="G21" s="10" t="s">
        <v>159</v>
      </c>
      <c r="H21" s="9">
        <v>5.3425420986396598E-2</v>
      </c>
      <c r="I21" s="10" t="s">
        <v>159</v>
      </c>
      <c r="J21" s="9">
        <v>3.2883519101505998E-2</v>
      </c>
      <c r="K21" s="10" t="s">
        <v>159</v>
      </c>
      <c r="L21" s="9">
        <v>0.14314970539442801</v>
      </c>
      <c r="M21" s="10" t="s">
        <v>159</v>
      </c>
      <c r="N21" s="9">
        <v>2.9021135490730899E-3</v>
      </c>
      <c r="O21" s="10" t="s">
        <v>159</v>
      </c>
      <c r="P21" s="9">
        <v>0</v>
      </c>
      <c r="Q21" s="10" t="s">
        <v>238</v>
      </c>
      <c r="R21" s="9">
        <v>3.06189392708053E-2</v>
      </c>
      <c r="S21" s="10" t="s">
        <v>159</v>
      </c>
    </row>
    <row r="22" spans="1:19" x14ac:dyDescent="0.2">
      <c r="A22" s="12" t="s">
        <v>189</v>
      </c>
      <c r="B22" s="9">
        <v>4.1879637262984297E-3</v>
      </c>
      <c r="C22" s="10" t="s">
        <v>159</v>
      </c>
      <c r="D22" s="9">
        <v>4.1157060566710001E-2</v>
      </c>
      <c r="E22" s="10" t="s">
        <v>159</v>
      </c>
      <c r="F22" s="9">
        <v>8.0197663797646201E-2</v>
      </c>
      <c r="G22" s="10" t="s">
        <v>159</v>
      </c>
      <c r="H22" s="9">
        <v>5.64989169878196E-2</v>
      </c>
      <c r="I22" s="10" t="s">
        <v>159</v>
      </c>
      <c r="J22" s="9">
        <v>2.79210492966671E-2</v>
      </c>
      <c r="K22" s="10" t="s">
        <v>159</v>
      </c>
      <c r="L22" s="9">
        <v>0.14747275058773199</v>
      </c>
      <c r="M22" s="10" t="s">
        <v>159</v>
      </c>
      <c r="N22" s="9">
        <v>2.67021649655783E-3</v>
      </c>
      <c r="O22" s="10" t="s">
        <v>159</v>
      </c>
      <c r="P22" s="9">
        <v>0</v>
      </c>
      <c r="Q22" s="10" t="s">
        <v>238</v>
      </c>
      <c r="R22" s="9">
        <v>3.0971827691211699E-2</v>
      </c>
      <c r="S22" s="10" t="s">
        <v>159</v>
      </c>
    </row>
    <row r="23" spans="1:19" x14ac:dyDescent="0.2">
      <c r="A23" s="12" t="s">
        <v>190</v>
      </c>
      <c r="B23" s="9">
        <v>4.0036674816625898E-3</v>
      </c>
      <c r="C23" s="10" t="s">
        <v>159</v>
      </c>
      <c r="D23" s="9">
        <v>4.2837579882147897E-2</v>
      </c>
      <c r="E23" s="10" t="s">
        <v>159</v>
      </c>
      <c r="F23" s="9">
        <v>0.108917300724638</v>
      </c>
      <c r="G23" s="10" t="s">
        <v>159</v>
      </c>
      <c r="H23" s="9">
        <v>5.69428194798113E-2</v>
      </c>
      <c r="I23" s="10" t="s">
        <v>159</v>
      </c>
      <c r="J23" s="9">
        <v>2.5405104235989701E-2</v>
      </c>
      <c r="K23" s="10" t="s">
        <v>159</v>
      </c>
      <c r="L23" s="9">
        <v>0.140933645907655</v>
      </c>
      <c r="M23" s="10" t="s">
        <v>159</v>
      </c>
      <c r="N23" s="9">
        <v>3.1351894770087602E-3</v>
      </c>
      <c r="O23" s="10" t="s">
        <v>225</v>
      </c>
      <c r="P23" s="9">
        <v>0</v>
      </c>
      <c r="Q23" s="10" t="s">
        <v>238</v>
      </c>
      <c r="R23" s="9">
        <v>3.1617328946840197E-2</v>
      </c>
      <c r="S23" s="10" t="s">
        <v>159</v>
      </c>
    </row>
    <row r="24" spans="1:19" x14ac:dyDescent="0.2">
      <c r="A24" s="12" t="s">
        <v>191</v>
      </c>
      <c r="B24" s="9">
        <v>3.8966090307980599E-3</v>
      </c>
      <c r="C24" s="10" t="s">
        <v>159</v>
      </c>
      <c r="D24" s="9">
        <v>4.2176894176581103E-2</v>
      </c>
      <c r="E24" s="10" t="s">
        <v>159</v>
      </c>
      <c r="F24" s="9">
        <v>0.11176523855890901</v>
      </c>
      <c r="G24" s="10" t="s">
        <v>159</v>
      </c>
      <c r="H24" s="9">
        <v>5.6595519985090798E-2</v>
      </c>
      <c r="I24" s="10" t="s">
        <v>159</v>
      </c>
      <c r="J24" s="9">
        <v>2.7486676485325202E-2</v>
      </c>
      <c r="K24" s="10" t="s">
        <v>159</v>
      </c>
      <c r="L24" s="9">
        <v>0.14857870606215001</v>
      </c>
      <c r="M24" s="10" t="s">
        <v>159</v>
      </c>
      <c r="N24" s="9">
        <v>6.0601038077375997E-3</v>
      </c>
      <c r="O24" s="10" t="s">
        <v>159</v>
      </c>
      <c r="P24" s="9">
        <v>0</v>
      </c>
      <c r="Q24" s="10" t="s">
        <v>238</v>
      </c>
      <c r="R24" s="9">
        <v>3.21337566485837E-2</v>
      </c>
      <c r="S24" s="10" t="s">
        <v>159</v>
      </c>
    </row>
    <row r="25" spans="1:19" x14ac:dyDescent="0.2">
      <c r="A25" s="12" t="s">
        <v>192</v>
      </c>
      <c r="B25" s="9">
        <v>2.2741585613323101E-3</v>
      </c>
      <c r="C25" s="10" t="s">
        <v>159</v>
      </c>
      <c r="D25" s="9">
        <v>3.9578098174451799E-2</v>
      </c>
      <c r="E25" s="10" t="s">
        <v>159</v>
      </c>
      <c r="F25" s="9">
        <v>0.10247040064860501</v>
      </c>
      <c r="G25" s="10" t="s">
        <v>159</v>
      </c>
      <c r="H25" s="9">
        <v>5.4758277044632299E-2</v>
      </c>
      <c r="I25" s="10" t="s">
        <v>159</v>
      </c>
      <c r="J25" s="9">
        <v>2.98353404317728E-2</v>
      </c>
      <c r="K25" s="10" t="s">
        <v>159</v>
      </c>
      <c r="L25" s="9">
        <v>0.154919331103679</v>
      </c>
      <c r="M25" s="10" t="s">
        <v>159</v>
      </c>
      <c r="N25" s="9">
        <v>6.1799860713903096E-3</v>
      </c>
      <c r="O25" s="10" t="s">
        <v>159</v>
      </c>
      <c r="P25" s="9">
        <v>0</v>
      </c>
      <c r="Q25" s="10" t="s">
        <v>238</v>
      </c>
      <c r="R25" s="9">
        <v>3.1046880034467001E-2</v>
      </c>
      <c r="S25" s="10" t="s">
        <v>159</v>
      </c>
    </row>
    <row r="26" spans="1:19" x14ac:dyDescent="0.2">
      <c r="A26" s="12" t="s">
        <v>193</v>
      </c>
      <c r="B26" s="9">
        <v>3.8507900309496701E-3</v>
      </c>
      <c r="C26" s="10" t="s">
        <v>159</v>
      </c>
      <c r="D26" s="9">
        <v>4.0145486652007401E-2</v>
      </c>
      <c r="E26" s="10" t="s">
        <v>159</v>
      </c>
      <c r="F26" s="9">
        <v>9.1305815821605296E-2</v>
      </c>
      <c r="G26" s="10" t="s">
        <v>159</v>
      </c>
      <c r="H26" s="9">
        <v>4.9292769086583497E-2</v>
      </c>
      <c r="I26" s="10" t="s">
        <v>159</v>
      </c>
      <c r="J26" s="9">
        <v>2.6844097988856602E-2</v>
      </c>
      <c r="K26" s="10" t="s">
        <v>159</v>
      </c>
      <c r="L26" s="9">
        <v>0.14085144082812601</v>
      </c>
      <c r="M26" s="10" t="s">
        <v>159</v>
      </c>
      <c r="N26" s="9">
        <v>6.5659965988929701E-3</v>
      </c>
      <c r="O26" s="10" t="s">
        <v>159</v>
      </c>
      <c r="P26" s="9">
        <v>0</v>
      </c>
      <c r="Q26" s="10" t="s">
        <v>238</v>
      </c>
      <c r="R26" s="9">
        <v>2.9671013107957899E-2</v>
      </c>
      <c r="S26" s="10" t="s">
        <v>159</v>
      </c>
    </row>
    <row r="27" spans="1:19" x14ac:dyDescent="0.2">
      <c r="A27" s="12" t="s">
        <v>195</v>
      </c>
      <c r="B27" s="9">
        <v>4.4987067372829204E-3</v>
      </c>
      <c r="C27" s="10" t="s">
        <v>159</v>
      </c>
      <c r="D27" s="9">
        <v>4.1431569950176599E-2</v>
      </c>
      <c r="E27" s="10" t="s">
        <v>159</v>
      </c>
      <c r="F27" s="9">
        <v>7.0428527304175897E-2</v>
      </c>
      <c r="G27" s="10" t="s">
        <v>159</v>
      </c>
      <c r="H27" s="9">
        <v>4.9615941274961398E-2</v>
      </c>
      <c r="I27" s="10" t="s">
        <v>159</v>
      </c>
      <c r="J27" s="9">
        <v>3.0520278002623701E-2</v>
      </c>
      <c r="K27" s="10" t="s">
        <v>159</v>
      </c>
      <c r="L27" s="9">
        <v>0.151080897348742</v>
      </c>
      <c r="M27" s="10" t="s">
        <v>159</v>
      </c>
      <c r="N27" s="9">
        <v>7.5114580413448099E-3</v>
      </c>
      <c r="O27" s="10" t="s">
        <v>159</v>
      </c>
      <c r="P27" s="9">
        <v>0</v>
      </c>
      <c r="Q27" s="10" t="s">
        <v>238</v>
      </c>
      <c r="R27" s="9">
        <v>3.0663641394707199E-2</v>
      </c>
      <c r="S27" s="10" t="s">
        <v>159</v>
      </c>
    </row>
    <row r="28" spans="1:19" x14ac:dyDescent="0.2">
      <c r="A28" s="12" t="s">
        <v>196</v>
      </c>
      <c r="B28" s="9">
        <v>7.9519063997413094E-3</v>
      </c>
      <c r="C28" s="10" t="s">
        <v>159</v>
      </c>
      <c r="D28" s="9">
        <v>4.1565994363563202E-2</v>
      </c>
      <c r="E28" s="10" t="s">
        <v>159</v>
      </c>
      <c r="F28" s="9">
        <v>8.1808511271040302E-2</v>
      </c>
      <c r="G28" s="10" t="s">
        <v>159</v>
      </c>
      <c r="H28" s="9">
        <v>4.6441759715513599E-2</v>
      </c>
      <c r="I28" s="10" t="s">
        <v>159</v>
      </c>
      <c r="J28" s="9">
        <v>3.2673375033995103E-2</v>
      </c>
      <c r="K28" s="10" t="s">
        <v>159</v>
      </c>
      <c r="L28" s="9">
        <v>0.14172353807038701</v>
      </c>
      <c r="M28" s="10" t="s">
        <v>159</v>
      </c>
      <c r="N28" s="9">
        <v>8.5033546307556693E-3</v>
      </c>
      <c r="O28" s="10" t="s">
        <v>159</v>
      </c>
      <c r="P28" s="9">
        <v>0</v>
      </c>
      <c r="Q28" s="10" t="s">
        <v>238</v>
      </c>
      <c r="R28" s="9">
        <v>3.0746878317472501E-2</v>
      </c>
      <c r="S28" s="10" t="s">
        <v>159</v>
      </c>
    </row>
    <row r="29" spans="1:19" x14ac:dyDescent="0.2">
      <c r="A29" s="12" t="s">
        <v>198</v>
      </c>
      <c r="B29" s="9">
        <v>3.7156464490824999E-2</v>
      </c>
      <c r="C29" s="10" t="s">
        <v>159</v>
      </c>
      <c r="D29" s="9">
        <v>3.9204561152343997E-2</v>
      </c>
      <c r="E29" s="10" t="s">
        <v>159</v>
      </c>
      <c r="F29" s="9">
        <v>6.0706440050872897E-2</v>
      </c>
      <c r="G29" s="10" t="s">
        <v>159</v>
      </c>
      <c r="H29" s="9">
        <v>4.29803702698906E-2</v>
      </c>
      <c r="I29" s="10" t="s">
        <v>159</v>
      </c>
      <c r="J29" s="9">
        <v>2.9963917863937501E-2</v>
      </c>
      <c r="K29" s="10" t="s">
        <v>159</v>
      </c>
      <c r="L29" s="9">
        <v>0.132662443845463</v>
      </c>
      <c r="M29" s="10" t="s">
        <v>159</v>
      </c>
      <c r="N29" s="9">
        <v>8.0791956338210694E-3</v>
      </c>
      <c r="O29" s="10" t="s">
        <v>159</v>
      </c>
      <c r="P29" s="9">
        <v>0</v>
      </c>
      <c r="Q29" s="10" t="s">
        <v>238</v>
      </c>
      <c r="R29" s="9">
        <v>2.95054689667393E-2</v>
      </c>
      <c r="S29" s="10" t="s">
        <v>159</v>
      </c>
    </row>
    <row r="30" spans="1:19" x14ac:dyDescent="0.2">
      <c r="A30" s="12" t="s">
        <v>199</v>
      </c>
      <c r="B30" s="9">
        <v>5.11151473062849E-2</v>
      </c>
      <c r="C30" s="10" t="s">
        <v>159</v>
      </c>
      <c r="D30" s="9">
        <v>3.6365318752628703E-2</v>
      </c>
      <c r="E30" s="10" t="s">
        <v>159</v>
      </c>
      <c r="F30" s="9">
        <v>6.1506429883649703E-2</v>
      </c>
      <c r="G30" s="10" t="s">
        <v>159</v>
      </c>
      <c r="H30" s="9">
        <v>4.2935255114120198E-2</v>
      </c>
      <c r="I30" s="10" t="s">
        <v>159</v>
      </c>
      <c r="J30" s="9">
        <v>2.8459268762026899E-2</v>
      </c>
      <c r="K30" s="10" t="s">
        <v>159</v>
      </c>
      <c r="L30" s="9">
        <v>0.13379119303220599</v>
      </c>
      <c r="M30" s="10" t="s">
        <v>159</v>
      </c>
      <c r="N30" s="9">
        <v>7.2798175847864502E-3</v>
      </c>
      <c r="O30" s="10" t="s">
        <v>159</v>
      </c>
      <c r="P30" s="9">
        <v>0</v>
      </c>
      <c r="Q30" s="10" t="s">
        <v>238</v>
      </c>
      <c r="R30" s="9">
        <v>2.8726610553006598E-2</v>
      </c>
      <c r="S30" s="10" t="s">
        <v>159</v>
      </c>
    </row>
    <row r="31" spans="1:19" x14ac:dyDescent="0.2">
      <c r="A31" s="12" t="s">
        <v>200</v>
      </c>
      <c r="B31" s="9">
        <v>7.7286675905761201E-2</v>
      </c>
      <c r="C31" s="10" t="s">
        <v>159</v>
      </c>
      <c r="D31" s="9">
        <v>2.8335206734170101E-2</v>
      </c>
      <c r="E31" s="10" t="s">
        <v>159</v>
      </c>
      <c r="F31" s="9">
        <v>6.1733076397090803E-2</v>
      </c>
      <c r="G31" s="10" t="s">
        <v>159</v>
      </c>
      <c r="H31" s="9">
        <v>3.2217860823727497E-2</v>
      </c>
      <c r="I31" s="10" t="s">
        <v>159</v>
      </c>
      <c r="J31" s="9">
        <v>2.42860588519055E-2</v>
      </c>
      <c r="K31" s="10" t="s">
        <v>159</v>
      </c>
      <c r="L31" s="9">
        <v>9.7651243288526701E-2</v>
      </c>
      <c r="M31" s="10" t="s">
        <v>159</v>
      </c>
      <c r="N31" s="9">
        <v>4.8298392697717404E-3</v>
      </c>
      <c r="O31" s="10" t="s">
        <v>159</v>
      </c>
      <c r="P31" s="9">
        <v>0</v>
      </c>
      <c r="Q31" s="10" t="s">
        <v>238</v>
      </c>
      <c r="R31" s="9">
        <v>2.3217424058317199E-2</v>
      </c>
      <c r="S31" s="10" t="s">
        <v>159</v>
      </c>
    </row>
    <row r="32" spans="1:19" x14ac:dyDescent="0.2">
      <c r="A32" s="15" t="s">
        <v>201</v>
      </c>
      <c r="B32" s="13">
        <v>0.135623226054746</v>
      </c>
      <c r="C32" s="14" t="s">
        <v>159</v>
      </c>
      <c r="D32" s="13">
        <v>3.4294838548781903E-2</v>
      </c>
      <c r="E32" s="14" t="s">
        <v>159</v>
      </c>
      <c r="F32" s="13">
        <v>9.3520331759013905E-2</v>
      </c>
      <c r="G32" s="14" t="s">
        <v>159</v>
      </c>
      <c r="H32" s="13">
        <v>4.19342476349076E-2</v>
      </c>
      <c r="I32" s="14" t="s">
        <v>159</v>
      </c>
      <c r="J32" s="13">
        <v>3.1634516607693203E-2</v>
      </c>
      <c r="K32" s="14" t="s">
        <v>159</v>
      </c>
      <c r="L32" s="13">
        <v>0.135353638260993</v>
      </c>
      <c r="M32" s="14" t="s">
        <v>159</v>
      </c>
      <c r="N32" s="13">
        <v>3.9834626849718502E-3</v>
      </c>
      <c r="O32" s="14" t="s">
        <v>159</v>
      </c>
      <c r="P32" s="13">
        <v>0</v>
      </c>
      <c r="Q32" s="14" t="s">
        <v>238</v>
      </c>
      <c r="R32" s="13">
        <v>3.02342055626873E-2</v>
      </c>
      <c r="S32" s="14" t="s">
        <v>159</v>
      </c>
    </row>
    <row r="34" spans="1:2" x14ac:dyDescent="0.2">
      <c r="A34" s="16" t="s">
        <v>202</v>
      </c>
      <c r="B34" s="16" t="s">
        <v>215</v>
      </c>
    </row>
    <row r="36" spans="1:2" x14ac:dyDescent="0.2">
      <c r="B36" s="16" t="s">
        <v>315</v>
      </c>
    </row>
    <row r="37" spans="1:2" x14ac:dyDescent="0.2">
      <c r="B37" s="16" t="s">
        <v>316</v>
      </c>
    </row>
    <row r="38" spans="1:2" x14ac:dyDescent="0.2">
      <c r="B38" s="16" t="s">
        <v>317</v>
      </c>
    </row>
    <row r="40" spans="1:2" x14ac:dyDescent="0.2">
      <c r="B40" s="16" t="s">
        <v>318</v>
      </c>
    </row>
    <row r="41" spans="1:2" x14ac:dyDescent="0.2">
      <c r="B41" s="16" t="s">
        <v>208</v>
      </c>
    </row>
    <row r="42" spans="1:2" x14ac:dyDescent="0.2">
      <c r="B42" s="16" t="s">
        <v>241</v>
      </c>
    </row>
    <row r="43" spans="1:2" x14ac:dyDescent="0.2">
      <c r="B43" s="16" t="s">
        <v>209</v>
      </c>
    </row>
    <row r="46" spans="1:2" x14ac:dyDescent="0.2">
      <c r="A46" s="17" t="str">
        <f>HYPERLINK("#'KENO 8'!A2", "&lt;&lt;&lt; Previous table")</f>
        <v>&lt;&lt;&lt; Previous table</v>
      </c>
    </row>
    <row r="47" spans="1:2" x14ac:dyDescent="0.2">
      <c r="A47" s="17" t="str">
        <f>HYPERLINK("#'KENO 10'!A2", "&gt;&gt;&gt; Next table")</f>
        <v>&gt;&gt;&gt; Next table</v>
      </c>
    </row>
  </sheetData>
  <mergeCells count="12">
    <mergeCell ref="A2:S2"/>
    <mergeCell ref="A3:S3"/>
    <mergeCell ref="A6:S6"/>
    <mergeCell ref="B5:C5"/>
    <mergeCell ref="D5:E5"/>
    <mergeCell ref="F5:G5"/>
    <mergeCell ref="H5:I5"/>
    <mergeCell ref="J5:K5"/>
    <mergeCell ref="L5:M5"/>
    <mergeCell ref="N5:O5"/>
    <mergeCell ref="P5:Q5"/>
    <mergeCell ref="R5:S5"/>
  </mergeCells>
  <pageMargins left="0.7" right="0.7" top="0.75" bottom="0.75" header="0.3" footer="0.3"/>
  <pageSetup paperSize="9" orientation="portrait" horizontalDpi="300" verticalDpi="300"/>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dimension ref="A1:S47"/>
  <sheetViews>
    <sheetView workbookViewId="0"/>
  </sheetViews>
  <sheetFormatPr defaultColWidth="11.42578125" defaultRowHeight="12.75" x14ac:dyDescent="0.2"/>
  <cols>
    <col min="1" max="2" width="12.7109375" customWidth="1"/>
    <col min="3" max="3" width="4.42578125" customWidth="1"/>
    <col min="4" max="4" width="12.7109375" customWidth="1"/>
    <col min="5" max="5" width="4.42578125" customWidth="1"/>
    <col min="6" max="6" width="12.7109375" customWidth="1"/>
    <col min="7" max="7" width="4.42578125" customWidth="1"/>
    <col min="8" max="8" width="12.7109375" customWidth="1"/>
    <col min="9" max="9" width="4.42578125" customWidth="1"/>
    <col min="10" max="10" width="12.7109375" customWidth="1"/>
    <col min="11" max="11" width="4.42578125" customWidth="1"/>
    <col min="12" max="12" width="12.7109375" customWidth="1"/>
    <col min="13" max="13" width="4.42578125" customWidth="1"/>
    <col min="14" max="14" width="12.7109375" customWidth="1"/>
    <col min="15" max="15" width="4.42578125" customWidth="1"/>
    <col min="16" max="16" width="12.7109375" customWidth="1"/>
    <col min="17" max="17" width="4.42578125" customWidth="1"/>
    <col min="18" max="18" width="12.7109375" customWidth="1"/>
    <col min="19" max="19" width="4.42578125" customWidth="1"/>
  </cols>
  <sheetData>
    <row r="1" spans="1:19" x14ac:dyDescent="0.2">
      <c r="A1" s="8" t="str">
        <f>HYPERLINK("#'INDEX'!B60", "Link to index")</f>
        <v>Link to index</v>
      </c>
    </row>
    <row r="2" spans="1:19" ht="15.75" customHeight="1" x14ac:dyDescent="0.2">
      <c r="A2" s="25" t="s">
        <v>323</v>
      </c>
      <c r="B2" s="24"/>
      <c r="C2" s="24"/>
      <c r="D2" s="24"/>
      <c r="E2" s="24"/>
      <c r="F2" s="24"/>
      <c r="G2" s="24"/>
      <c r="H2" s="24"/>
      <c r="I2" s="24"/>
      <c r="J2" s="24"/>
      <c r="K2" s="24"/>
      <c r="L2" s="24"/>
      <c r="M2" s="24"/>
      <c r="N2" s="24"/>
      <c r="O2" s="24"/>
      <c r="P2" s="24"/>
      <c r="Q2" s="24"/>
      <c r="R2" s="24"/>
      <c r="S2" s="24"/>
    </row>
    <row r="3" spans="1:19" ht="15.75" customHeight="1" x14ac:dyDescent="0.2">
      <c r="A3" s="25" t="s">
        <v>78</v>
      </c>
      <c r="B3" s="24"/>
      <c r="C3" s="24"/>
      <c r="D3" s="24"/>
      <c r="E3" s="24"/>
      <c r="F3" s="24"/>
      <c r="G3" s="24"/>
      <c r="H3" s="24"/>
      <c r="I3" s="24"/>
      <c r="J3" s="24"/>
      <c r="K3" s="24"/>
      <c r="L3" s="24"/>
      <c r="M3" s="24"/>
      <c r="N3" s="24"/>
      <c r="O3" s="24"/>
      <c r="P3" s="24"/>
      <c r="Q3" s="24"/>
      <c r="R3" s="24"/>
      <c r="S3" s="24"/>
    </row>
    <row r="4" spans="1:19" ht="15.75" customHeight="1" x14ac:dyDescent="0.2"/>
    <row r="5" spans="1:19" ht="55.5" customHeight="1" x14ac:dyDescent="0.2">
      <c r="A5" s="11" t="s">
        <v>159</v>
      </c>
      <c r="B5" s="27" t="s">
        <v>160</v>
      </c>
      <c r="C5" s="27" t="s">
        <v>159</v>
      </c>
      <c r="D5" s="27" t="s">
        <v>161</v>
      </c>
      <c r="E5" s="27" t="s">
        <v>159</v>
      </c>
      <c r="F5" s="27" t="s">
        <v>162</v>
      </c>
      <c r="G5" s="27" t="s">
        <v>159</v>
      </c>
      <c r="H5" s="27" t="s">
        <v>163</v>
      </c>
      <c r="I5" s="27" t="s">
        <v>159</v>
      </c>
      <c r="J5" s="27" t="s">
        <v>164</v>
      </c>
      <c r="K5" s="27" t="s">
        <v>159</v>
      </c>
      <c r="L5" s="27" t="s">
        <v>165</v>
      </c>
      <c r="M5" s="27" t="s">
        <v>159</v>
      </c>
      <c r="N5" s="27" t="s">
        <v>166</v>
      </c>
      <c r="O5" s="27" t="s">
        <v>159</v>
      </c>
      <c r="P5" s="27" t="s">
        <v>167</v>
      </c>
      <c r="Q5" s="27" t="s">
        <v>159</v>
      </c>
      <c r="R5" s="27" t="s">
        <v>168</v>
      </c>
      <c r="S5" s="27" t="s">
        <v>159</v>
      </c>
    </row>
    <row r="6" spans="1:19" x14ac:dyDescent="0.2">
      <c r="A6" s="26" t="s">
        <v>222</v>
      </c>
      <c r="B6" s="26"/>
      <c r="C6" s="26"/>
      <c r="D6" s="26"/>
      <c r="E6" s="26"/>
      <c r="F6" s="26"/>
      <c r="G6" s="26"/>
      <c r="H6" s="26"/>
      <c r="I6" s="26"/>
      <c r="J6" s="26"/>
      <c r="K6" s="26"/>
      <c r="L6" s="26"/>
      <c r="M6" s="26"/>
      <c r="N6" s="26"/>
      <c r="O6" s="26"/>
      <c r="P6" s="26"/>
      <c r="Q6" s="26"/>
      <c r="R6" s="26"/>
      <c r="S6" s="26"/>
    </row>
    <row r="7" spans="1:19" x14ac:dyDescent="0.2">
      <c r="A7" s="12" t="s">
        <v>170</v>
      </c>
      <c r="B7" s="18">
        <v>0</v>
      </c>
      <c r="C7" s="10" t="s">
        <v>159</v>
      </c>
      <c r="D7" s="18">
        <v>2.3399612989613301</v>
      </c>
      <c r="E7" s="10" t="s">
        <v>159</v>
      </c>
      <c r="F7" s="18">
        <v>0</v>
      </c>
      <c r="G7" s="10" t="s">
        <v>159</v>
      </c>
      <c r="H7" s="18">
        <v>0</v>
      </c>
      <c r="I7" s="10" t="s">
        <v>159</v>
      </c>
      <c r="J7" s="18">
        <v>2.2457854292011699</v>
      </c>
      <c r="K7" s="10" t="s">
        <v>159</v>
      </c>
      <c r="L7" s="18">
        <v>8.2792326344513505</v>
      </c>
      <c r="M7" s="10" t="s">
        <v>159</v>
      </c>
      <c r="N7" s="18">
        <v>0.34181292832180499</v>
      </c>
      <c r="O7" s="10" t="s">
        <v>159</v>
      </c>
      <c r="P7" s="18">
        <v>0</v>
      </c>
      <c r="Q7" s="10" t="s">
        <v>238</v>
      </c>
      <c r="R7" s="18">
        <v>1.2812339812826901</v>
      </c>
      <c r="S7" s="10" t="s">
        <v>159</v>
      </c>
    </row>
    <row r="8" spans="1:19" x14ac:dyDescent="0.2">
      <c r="A8" s="12" t="s">
        <v>171</v>
      </c>
      <c r="B8" s="18">
        <v>0</v>
      </c>
      <c r="C8" s="10" t="s">
        <v>159</v>
      </c>
      <c r="D8" s="18">
        <v>2.2760055881079801</v>
      </c>
      <c r="E8" s="10" t="s">
        <v>159</v>
      </c>
      <c r="F8" s="18">
        <v>0</v>
      </c>
      <c r="G8" s="10" t="s">
        <v>159</v>
      </c>
      <c r="H8" s="18">
        <v>0</v>
      </c>
      <c r="I8" s="10" t="s">
        <v>159</v>
      </c>
      <c r="J8" s="18">
        <v>2.1331834876580902</v>
      </c>
      <c r="K8" s="10" t="s">
        <v>159</v>
      </c>
      <c r="L8" s="18">
        <v>9.7922557523951994</v>
      </c>
      <c r="M8" s="10" t="s">
        <v>159</v>
      </c>
      <c r="N8" s="18">
        <v>0.259691133327075</v>
      </c>
      <c r="O8" s="10" t="s">
        <v>159</v>
      </c>
      <c r="P8" s="18">
        <v>0</v>
      </c>
      <c r="Q8" s="10" t="s">
        <v>238</v>
      </c>
      <c r="R8" s="18">
        <v>1.2565732664154201</v>
      </c>
      <c r="S8" s="10" t="s">
        <v>159</v>
      </c>
    </row>
    <row r="9" spans="1:19" x14ac:dyDescent="0.2">
      <c r="A9" s="12" t="s">
        <v>172</v>
      </c>
      <c r="B9" s="18">
        <v>0</v>
      </c>
      <c r="C9" s="10" t="s">
        <v>159</v>
      </c>
      <c r="D9" s="18">
        <v>2.1224899789098299</v>
      </c>
      <c r="E9" s="10" t="s">
        <v>159</v>
      </c>
      <c r="F9" s="18">
        <v>0</v>
      </c>
      <c r="G9" s="10" t="s">
        <v>159</v>
      </c>
      <c r="H9" s="18">
        <v>2.1904588378665402</v>
      </c>
      <c r="I9" s="10" t="s">
        <v>159</v>
      </c>
      <c r="J9" s="18">
        <v>1.9681150604241899</v>
      </c>
      <c r="K9" s="10" t="s">
        <v>159</v>
      </c>
      <c r="L9" s="18">
        <v>9.1811159695566893</v>
      </c>
      <c r="M9" s="10" t="s">
        <v>159</v>
      </c>
      <c r="N9" s="18">
        <v>0.22157601098746799</v>
      </c>
      <c r="O9" s="10" t="s">
        <v>159</v>
      </c>
      <c r="P9" s="18">
        <v>0</v>
      </c>
      <c r="Q9" s="10" t="s">
        <v>238</v>
      </c>
      <c r="R9" s="18">
        <v>1.51202741786272</v>
      </c>
      <c r="S9" s="10" t="s">
        <v>159</v>
      </c>
    </row>
    <row r="10" spans="1:19" x14ac:dyDescent="0.2">
      <c r="A10" s="12" t="s">
        <v>173</v>
      </c>
      <c r="B10" s="18">
        <v>0</v>
      </c>
      <c r="C10" s="10" t="s">
        <v>159</v>
      </c>
      <c r="D10" s="18">
        <v>1.75568435253789</v>
      </c>
      <c r="E10" s="10" t="s">
        <v>159</v>
      </c>
      <c r="F10" s="18">
        <v>0</v>
      </c>
      <c r="G10" s="10" t="s">
        <v>159</v>
      </c>
      <c r="H10" s="18">
        <v>2.6300047174072301</v>
      </c>
      <c r="I10" s="10" t="s">
        <v>159</v>
      </c>
      <c r="J10" s="18">
        <v>1.75353724077148</v>
      </c>
      <c r="K10" s="10" t="s">
        <v>159</v>
      </c>
      <c r="L10" s="18">
        <v>8.3868636173916595</v>
      </c>
      <c r="M10" s="10" t="s">
        <v>159</v>
      </c>
      <c r="N10" s="18">
        <v>0.208198574633852</v>
      </c>
      <c r="O10" s="10" t="s">
        <v>159</v>
      </c>
      <c r="P10" s="18">
        <v>0</v>
      </c>
      <c r="Q10" s="10" t="s">
        <v>238</v>
      </c>
      <c r="R10" s="18">
        <v>1.4336144204539401</v>
      </c>
      <c r="S10" s="10" t="s">
        <v>159</v>
      </c>
    </row>
    <row r="11" spans="1:19" x14ac:dyDescent="0.2">
      <c r="A11" s="12" t="s">
        <v>174</v>
      </c>
      <c r="B11" s="18">
        <v>0</v>
      </c>
      <c r="C11" s="10" t="s">
        <v>159</v>
      </c>
      <c r="D11" s="18">
        <v>1.65656725210182</v>
      </c>
      <c r="E11" s="10" t="s">
        <v>159</v>
      </c>
      <c r="F11" s="18">
        <v>0</v>
      </c>
      <c r="G11" s="10" t="s">
        <v>159</v>
      </c>
      <c r="H11" s="18">
        <v>2.6824629526903898</v>
      </c>
      <c r="I11" s="10" t="s">
        <v>159</v>
      </c>
      <c r="J11" s="18">
        <v>2.03324884798629</v>
      </c>
      <c r="K11" s="10" t="s">
        <v>159</v>
      </c>
      <c r="L11" s="18">
        <v>7.2401412294162499</v>
      </c>
      <c r="M11" s="10" t="s">
        <v>159</v>
      </c>
      <c r="N11" s="18">
        <v>0.17932110188759101</v>
      </c>
      <c r="O11" s="10" t="s">
        <v>159</v>
      </c>
      <c r="P11" s="18">
        <v>0</v>
      </c>
      <c r="Q11" s="10" t="s">
        <v>238</v>
      </c>
      <c r="R11" s="18">
        <v>1.3758915853387299</v>
      </c>
      <c r="S11" s="10" t="s">
        <v>159</v>
      </c>
    </row>
    <row r="12" spans="1:19" x14ac:dyDescent="0.2">
      <c r="A12" s="12" t="s">
        <v>175</v>
      </c>
      <c r="B12" s="18">
        <v>0</v>
      </c>
      <c r="C12" s="10" t="s">
        <v>159</v>
      </c>
      <c r="D12" s="18">
        <v>1.44735009224309</v>
      </c>
      <c r="E12" s="10" t="s">
        <v>159</v>
      </c>
      <c r="F12" s="18">
        <v>0</v>
      </c>
      <c r="G12" s="10" t="s">
        <v>159</v>
      </c>
      <c r="H12" s="18">
        <v>2.4702568439926602</v>
      </c>
      <c r="I12" s="10" t="s">
        <v>159</v>
      </c>
      <c r="J12" s="18">
        <v>1.50696813187731</v>
      </c>
      <c r="K12" s="10" t="s">
        <v>159</v>
      </c>
      <c r="L12" s="18">
        <v>7.9025145255743201</v>
      </c>
      <c r="M12" s="10" t="s">
        <v>159</v>
      </c>
      <c r="N12" s="18">
        <v>0.16444567464221799</v>
      </c>
      <c r="O12" s="10" t="s">
        <v>159</v>
      </c>
      <c r="P12" s="18">
        <v>0</v>
      </c>
      <c r="Q12" s="10" t="s">
        <v>238</v>
      </c>
      <c r="R12" s="18">
        <v>1.2304857754010099</v>
      </c>
      <c r="S12" s="10" t="s">
        <v>159</v>
      </c>
    </row>
    <row r="13" spans="1:19" x14ac:dyDescent="0.2">
      <c r="A13" s="12" t="s">
        <v>176</v>
      </c>
      <c r="B13" s="18">
        <v>0.30823635200332</v>
      </c>
      <c r="C13" s="10" t="s">
        <v>159</v>
      </c>
      <c r="D13" s="18">
        <v>0</v>
      </c>
      <c r="E13" s="10" t="s">
        <v>178</v>
      </c>
      <c r="F13" s="18">
        <v>0</v>
      </c>
      <c r="G13" s="10" t="s">
        <v>159</v>
      </c>
      <c r="H13" s="18">
        <v>2.8271466099265399</v>
      </c>
      <c r="I13" s="10" t="s">
        <v>159</v>
      </c>
      <c r="J13" s="18">
        <v>1.3823310139164999</v>
      </c>
      <c r="K13" s="10" t="s">
        <v>159</v>
      </c>
      <c r="L13" s="18">
        <v>6.7558736682682001</v>
      </c>
      <c r="M13" s="10" t="s">
        <v>159</v>
      </c>
      <c r="N13" s="18">
        <v>0.151112617605834</v>
      </c>
      <c r="O13" s="10" t="s">
        <v>159</v>
      </c>
      <c r="P13" s="18">
        <v>0</v>
      </c>
      <c r="Q13" s="10" t="s">
        <v>238</v>
      </c>
      <c r="R13" s="18">
        <v>0.68344567602902195</v>
      </c>
      <c r="S13" s="10" t="s">
        <v>180</v>
      </c>
    </row>
    <row r="14" spans="1:19" x14ac:dyDescent="0.2">
      <c r="A14" s="12" t="s">
        <v>177</v>
      </c>
      <c r="B14" s="18">
        <v>0.259022478861621</v>
      </c>
      <c r="C14" s="10" t="s">
        <v>159</v>
      </c>
      <c r="D14" s="18">
        <v>0.575030739590914</v>
      </c>
      <c r="E14" s="10" t="s">
        <v>314</v>
      </c>
      <c r="F14" s="18">
        <v>0</v>
      </c>
      <c r="G14" s="10" t="s">
        <v>159</v>
      </c>
      <c r="H14" s="18">
        <v>2.7040614382254802</v>
      </c>
      <c r="I14" s="10" t="s">
        <v>159</v>
      </c>
      <c r="J14" s="18">
        <v>1.0648874401548301</v>
      </c>
      <c r="K14" s="10" t="s">
        <v>159</v>
      </c>
      <c r="L14" s="18">
        <v>5.89471507030445</v>
      </c>
      <c r="M14" s="10" t="s">
        <v>159</v>
      </c>
      <c r="N14" s="18">
        <v>0.14369006569801601</v>
      </c>
      <c r="O14" s="10" t="s">
        <v>159</v>
      </c>
      <c r="P14" s="18">
        <v>0</v>
      </c>
      <c r="Q14" s="10" t="s">
        <v>238</v>
      </c>
      <c r="R14" s="18">
        <v>0.883595627040896</v>
      </c>
      <c r="S14" s="10" t="s">
        <v>314</v>
      </c>
    </row>
    <row r="15" spans="1:19" x14ac:dyDescent="0.2">
      <c r="A15" s="12" t="s">
        <v>181</v>
      </c>
      <c r="B15" s="18">
        <v>0.22748740554156199</v>
      </c>
      <c r="C15" s="10" t="s">
        <v>159</v>
      </c>
      <c r="D15" s="18">
        <v>1.27007880182283</v>
      </c>
      <c r="E15" s="10" t="s">
        <v>314</v>
      </c>
      <c r="F15" s="18">
        <v>0</v>
      </c>
      <c r="G15" s="10" t="s">
        <v>159</v>
      </c>
      <c r="H15" s="18">
        <v>2.4512636335451998</v>
      </c>
      <c r="I15" s="10" t="s">
        <v>159</v>
      </c>
      <c r="J15" s="18">
        <v>1.0708930028215899</v>
      </c>
      <c r="K15" s="10" t="s">
        <v>159</v>
      </c>
      <c r="L15" s="18">
        <v>5.9352101812572302</v>
      </c>
      <c r="M15" s="10" t="s">
        <v>159</v>
      </c>
      <c r="N15" s="18">
        <v>0.15735328435283999</v>
      </c>
      <c r="O15" s="10" t="s">
        <v>159</v>
      </c>
      <c r="P15" s="18">
        <v>0</v>
      </c>
      <c r="Q15" s="10" t="s">
        <v>238</v>
      </c>
      <c r="R15" s="18">
        <v>1.15684184085512</v>
      </c>
      <c r="S15" s="10" t="s">
        <v>314</v>
      </c>
    </row>
    <row r="16" spans="1:19" x14ac:dyDescent="0.2">
      <c r="A16" s="12" t="s">
        <v>182</v>
      </c>
      <c r="B16" s="18">
        <v>0.28904996492699198</v>
      </c>
      <c r="C16" s="10" t="s">
        <v>159</v>
      </c>
      <c r="D16" s="18">
        <v>1.24501665519543</v>
      </c>
      <c r="E16" s="10" t="s">
        <v>314</v>
      </c>
      <c r="F16" s="18">
        <v>0</v>
      </c>
      <c r="G16" s="10" t="s">
        <v>159</v>
      </c>
      <c r="H16" s="18">
        <v>2.6914755458797699</v>
      </c>
      <c r="I16" s="10" t="s">
        <v>159</v>
      </c>
      <c r="J16" s="18">
        <v>1.3968536067983599</v>
      </c>
      <c r="K16" s="10" t="s">
        <v>159</v>
      </c>
      <c r="L16" s="18">
        <v>6.6879791968259097</v>
      </c>
      <c r="M16" s="10" t="s">
        <v>159</v>
      </c>
      <c r="N16" s="18">
        <v>0.151569370188955</v>
      </c>
      <c r="O16" s="10" t="s">
        <v>159</v>
      </c>
      <c r="P16" s="18">
        <v>0</v>
      </c>
      <c r="Q16" s="10" t="s">
        <v>238</v>
      </c>
      <c r="R16" s="18">
        <v>1.23296832689083</v>
      </c>
      <c r="S16" s="10" t="s">
        <v>314</v>
      </c>
    </row>
    <row r="17" spans="1:19" x14ac:dyDescent="0.2">
      <c r="A17" s="12" t="s">
        <v>183</v>
      </c>
      <c r="B17" s="18">
        <v>0.27494246069608003</v>
      </c>
      <c r="C17" s="10" t="s">
        <v>159</v>
      </c>
      <c r="D17" s="18">
        <v>1.1781136311501099</v>
      </c>
      <c r="E17" s="10" t="s">
        <v>314</v>
      </c>
      <c r="F17" s="18">
        <v>0</v>
      </c>
      <c r="G17" s="10" t="s">
        <v>159</v>
      </c>
      <c r="H17" s="18">
        <v>2.7559560832846399</v>
      </c>
      <c r="I17" s="10" t="s">
        <v>159</v>
      </c>
      <c r="J17" s="18">
        <v>1.23098893512535</v>
      </c>
      <c r="K17" s="10" t="s">
        <v>159</v>
      </c>
      <c r="L17" s="18">
        <v>6.5204854480911401</v>
      </c>
      <c r="M17" s="10" t="s">
        <v>159</v>
      </c>
      <c r="N17" s="18">
        <v>0.139850178522272</v>
      </c>
      <c r="O17" s="10" t="s">
        <v>159</v>
      </c>
      <c r="P17" s="18">
        <v>0</v>
      </c>
      <c r="Q17" s="10" t="s">
        <v>238</v>
      </c>
      <c r="R17" s="18">
        <v>1.19682807588929</v>
      </c>
      <c r="S17" s="10" t="s">
        <v>314</v>
      </c>
    </row>
    <row r="18" spans="1:19" x14ac:dyDescent="0.2">
      <c r="A18" s="12" t="s">
        <v>184</v>
      </c>
      <c r="B18" s="18">
        <v>0.38024181940312801</v>
      </c>
      <c r="C18" s="10" t="s">
        <v>159</v>
      </c>
      <c r="D18" s="18">
        <v>1.0895729843869999</v>
      </c>
      <c r="E18" s="10" t="s">
        <v>314</v>
      </c>
      <c r="F18" s="18">
        <v>0</v>
      </c>
      <c r="G18" s="10" t="s">
        <v>159</v>
      </c>
      <c r="H18" s="18">
        <v>2.6344367882293298</v>
      </c>
      <c r="I18" s="10" t="s">
        <v>159</v>
      </c>
      <c r="J18" s="18">
        <v>1.1364504413163801</v>
      </c>
      <c r="K18" s="10" t="s">
        <v>159</v>
      </c>
      <c r="L18" s="18">
        <v>6.3279189734032499</v>
      </c>
      <c r="M18" s="10" t="s">
        <v>159</v>
      </c>
      <c r="N18" s="18">
        <v>0.154544299349092</v>
      </c>
      <c r="O18" s="10" t="s">
        <v>159</v>
      </c>
      <c r="P18" s="18">
        <v>0</v>
      </c>
      <c r="Q18" s="10" t="s">
        <v>238</v>
      </c>
      <c r="R18" s="18">
        <v>1.1076198269183899</v>
      </c>
      <c r="S18" s="10" t="s">
        <v>314</v>
      </c>
    </row>
    <row r="19" spans="1:19" x14ac:dyDescent="0.2">
      <c r="A19" s="12" t="s">
        <v>185</v>
      </c>
      <c r="B19" s="18">
        <v>0.37357347013257602</v>
      </c>
      <c r="C19" s="10" t="s">
        <v>159</v>
      </c>
      <c r="D19" s="18">
        <v>1.29517689941384</v>
      </c>
      <c r="E19" s="10" t="s">
        <v>179</v>
      </c>
      <c r="F19" s="18">
        <v>2.2792319848856999</v>
      </c>
      <c r="G19" s="10" t="s">
        <v>186</v>
      </c>
      <c r="H19" s="18">
        <v>2.6975339336701398</v>
      </c>
      <c r="I19" s="10" t="s">
        <v>159</v>
      </c>
      <c r="J19" s="18">
        <v>1.23252419831049</v>
      </c>
      <c r="K19" s="10" t="s">
        <v>159</v>
      </c>
      <c r="L19" s="18">
        <v>6.2385971176861101</v>
      </c>
      <c r="M19" s="10" t="s">
        <v>159</v>
      </c>
      <c r="N19" s="18">
        <v>0.13538969773102399</v>
      </c>
      <c r="O19" s="10" t="s">
        <v>159</v>
      </c>
      <c r="P19" s="18">
        <v>0</v>
      </c>
      <c r="Q19" s="10" t="s">
        <v>238</v>
      </c>
      <c r="R19" s="18">
        <v>1.26211550196933</v>
      </c>
      <c r="S19" s="10" t="s">
        <v>159</v>
      </c>
    </row>
    <row r="20" spans="1:19" x14ac:dyDescent="0.2">
      <c r="A20" s="12" t="s">
        <v>187</v>
      </c>
      <c r="B20" s="18">
        <v>0.38723559775132299</v>
      </c>
      <c r="C20" s="10" t="s">
        <v>159</v>
      </c>
      <c r="D20" s="18">
        <v>1.4742725345555401</v>
      </c>
      <c r="E20" s="10" t="s">
        <v>159</v>
      </c>
      <c r="F20" s="18">
        <v>1.63460765605474</v>
      </c>
      <c r="G20" s="10" t="s">
        <v>159</v>
      </c>
      <c r="H20" s="18">
        <v>2.8836208791159499</v>
      </c>
      <c r="I20" s="10" t="s">
        <v>159</v>
      </c>
      <c r="J20" s="18">
        <v>1.4731616790973701</v>
      </c>
      <c r="K20" s="10" t="s">
        <v>159</v>
      </c>
      <c r="L20" s="18">
        <v>6.5147435476456304</v>
      </c>
      <c r="M20" s="10" t="s">
        <v>159</v>
      </c>
      <c r="N20" s="18">
        <v>0.12898766370835399</v>
      </c>
      <c r="O20" s="10" t="s">
        <v>159</v>
      </c>
      <c r="P20" s="18">
        <v>0</v>
      </c>
      <c r="Q20" s="10" t="s">
        <v>238</v>
      </c>
      <c r="R20" s="18">
        <v>1.36591111623913</v>
      </c>
      <c r="S20" s="10" t="s">
        <v>159</v>
      </c>
    </row>
    <row r="21" spans="1:19" x14ac:dyDescent="0.2">
      <c r="A21" s="12" t="s">
        <v>188</v>
      </c>
      <c r="B21" s="18">
        <v>0.37407099530045002</v>
      </c>
      <c r="C21" s="10" t="s">
        <v>159</v>
      </c>
      <c r="D21" s="18">
        <v>1.68790345349297</v>
      </c>
      <c r="E21" s="10" t="s">
        <v>159</v>
      </c>
      <c r="F21" s="18">
        <v>1.65122336511176</v>
      </c>
      <c r="G21" s="10" t="s">
        <v>159</v>
      </c>
      <c r="H21" s="18">
        <v>2.7726634313587701</v>
      </c>
      <c r="I21" s="10" t="s">
        <v>159</v>
      </c>
      <c r="J21" s="18">
        <v>1.6938515048666201</v>
      </c>
      <c r="K21" s="10" t="s">
        <v>159</v>
      </c>
      <c r="L21" s="18">
        <v>6.5264052870559404</v>
      </c>
      <c r="M21" s="10" t="s">
        <v>159</v>
      </c>
      <c r="N21" s="18">
        <v>0.114065939884139</v>
      </c>
      <c r="O21" s="10" t="s">
        <v>159</v>
      </c>
      <c r="P21" s="18">
        <v>0</v>
      </c>
      <c r="Q21" s="10" t="s">
        <v>238</v>
      </c>
      <c r="R21" s="18">
        <v>1.4187736912178499</v>
      </c>
      <c r="S21" s="10" t="s">
        <v>159</v>
      </c>
    </row>
    <row r="22" spans="1:19" x14ac:dyDescent="0.2">
      <c r="A22" s="12" t="s">
        <v>189</v>
      </c>
      <c r="B22" s="18">
        <v>0.41439787906597297</v>
      </c>
      <c r="C22" s="10" t="s">
        <v>159</v>
      </c>
      <c r="D22" s="18">
        <v>1.6602719817434199</v>
      </c>
      <c r="E22" s="10" t="s">
        <v>159</v>
      </c>
      <c r="F22" s="18">
        <v>1.60127433527062</v>
      </c>
      <c r="G22" s="10" t="s">
        <v>159</v>
      </c>
      <c r="H22" s="18">
        <v>3.0235898053502299</v>
      </c>
      <c r="I22" s="10" t="s">
        <v>159</v>
      </c>
      <c r="J22" s="18">
        <v>1.5392380832617201</v>
      </c>
      <c r="K22" s="10" t="s">
        <v>159</v>
      </c>
      <c r="L22" s="18">
        <v>7.0328186311980803</v>
      </c>
      <c r="M22" s="10" t="s">
        <v>159</v>
      </c>
      <c r="N22" s="18">
        <v>0.11164462937629301</v>
      </c>
      <c r="O22" s="10" t="s">
        <v>159</v>
      </c>
      <c r="P22" s="18">
        <v>0</v>
      </c>
      <c r="Q22" s="10" t="s">
        <v>238</v>
      </c>
      <c r="R22" s="18">
        <v>1.4684431844196499</v>
      </c>
      <c r="S22" s="10" t="s">
        <v>159</v>
      </c>
    </row>
    <row r="23" spans="1:19" x14ac:dyDescent="0.2">
      <c r="A23" s="12" t="s">
        <v>190</v>
      </c>
      <c r="B23" s="18">
        <v>0.42408031627974702</v>
      </c>
      <c r="C23" s="10" t="s">
        <v>159</v>
      </c>
      <c r="D23" s="18">
        <v>1.7187581047669001</v>
      </c>
      <c r="E23" s="10" t="s">
        <v>159</v>
      </c>
      <c r="F23" s="18">
        <v>1.9090655716323699</v>
      </c>
      <c r="G23" s="10" t="s">
        <v>159</v>
      </c>
      <c r="H23" s="18">
        <v>3.0930562453073298</v>
      </c>
      <c r="I23" s="10" t="s">
        <v>159</v>
      </c>
      <c r="J23" s="18">
        <v>1.41061116458133</v>
      </c>
      <c r="K23" s="10" t="s">
        <v>159</v>
      </c>
      <c r="L23" s="18">
        <v>7.1988629264026001</v>
      </c>
      <c r="M23" s="10" t="s">
        <v>159</v>
      </c>
      <c r="N23" s="18">
        <v>0.12903341559030501</v>
      </c>
      <c r="O23" s="10" t="s">
        <v>225</v>
      </c>
      <c r="P23" s="18">
        <v>0</v>
      </c>
      <c r="Q23" s="10" t="s">
        <v>238</v>
      </c>
      <c r="R23" s="18">
        <v>1.49474648396608</v>
      </c>
      <c r="S23" s="10" t="s">
        <v>159</v>
      </c>
    </row>
    <row r="24" spans="1:19" x14ac:dyDescent="0.2">
      <c r="A24" s="12" t="s">
        <v>191</v>
      </c>
      <c r="B24" s="18">
        <v>0.452410667367315</v>
      </c>
      <c r="C24" s="10" t="s">
        <v>159</v>
      </c>
      <c r="D24" s="18">
        <v>1.6731042465671799</v>
      </c>
      <c r="E24" s="10" t="s">
        <v>159</v>
      </c>
      <c r="F24" s="18">
        <v>1.8178127593105</v>
      </c>
      <c r="G24" s="10" t="s">
        <v>159</v>
      </c>
      <c r="H24" s="18">
        <v>3.0739819517261799</v>
      </c>
      <c r="I24" s="10" t="s">
        <v>159</v>
      </c>
      <c r="J24" s="18">
        <v>1.5982293493989099</v>
      </c>
      <c r="K24" s="10" t="s">
        <v>159</v>
      </c>
      <c r="L24" s="18">
        <v>9.1051276047763992</v>
      </c>
      <c r="M24" s="10" t="s">
        <v>159</v>
      </c>
      <c r="N24" s="18">
        <v>0.260126082704143</v>
      </c>
      <c r="O24" s="10" t="s">
        <v>159</v>
      </c>
      <c r="P24" s="18">
        <v>0</v>
      </c>
      <c r="Q24" s="10" t="s">
        <v>238</v>
      </c>
      <c r="R24" s="18">
        <v>1.5446806325784199</v>
      </c>
      <c r="S24" s="10" t="s">
        <v>159</v>
      </c>
    </row>
    <row r="25" spans="1:19" x14ac:dyDescent="0.2">
      <c r="A25" s="12" t="s">
        <v>192</v>
      </c>
      <c r="B25" s="18">
        <v>0.27761524235810697</v>
      </c>
      <c r="C25" s="10" t="s">
        <v>159</v>
      </c>
      <c r="D25" s="18">
        <v>1.6080382505853901</v>
      </c>
      <c r="E25" s="10" t="s">
        <v>159</v>
      </c>
      <c r="F25" s="18">
        <v>1.61408325860782</v>
      </c>
      <c r="G25" s="10" t="s">
        <v>159</v>
      </c>
      <c r="H25" s="18">
        <v>3.1527092188448802</v>
      </c>
      <c r="I25" s="10" t="s">
        <v>159</v>
      </c>
      <c r="J25" s="18">
        <v>1.7786064074136101</v>
      </c>
      <c r="K25" s="10" t="s">
        <v>159</v>
      </c>
      <c r="L25" s="18">
        <v>10.255611905666299</v>
      </c>
      <c r="M25" s="10" t="s">
        <v>159</v>
      </c>
      <c r="N25" s="18">
        <v>0.28027409927004399</v>
      </c>
      <c r="O25" s="10" t="s">
        <v>159</v>
      </c>
      <c r="P25" s="18">
        <v>0</v>
      </c>
      <c r="Q25" s="10" t="s">
        <v>238</v>
      </c>
      <c r="R25" s="18">
        <v>1.5372865833169</v>
      </c>
      <c r="S25" s="10" t="s">
        <v>159</v>
      </c>
    </row>
    <row r="26" spans="1:19" x14ac:dyDescent="0.2">
      <c r="A26" s="12" t="s">
        <v>193</v>
      </c>
      <c r="B26" s="18">
        <v>0.51353347525741799</v>
      </c>
      <c r="C26" s="10" t="s">
        <v>159</v>
      </c>
      <c r="D26" s="18">
        <v>1.5934707999665201</v>
      </c>
      <c r="E26" s="10" t="s">
        <v>159</v>
      </c>
      <c r="F26" s="18">
        <v>1.2026532528234799</v>
      </c>
      <c r="G26" s="10" t="s">
        <v>159</v>
      </c>
      <c r="H26" s="18">
        <v>2.73876066947305</v>
      </c>
      <c r="I26" s="10" t="s">
        <v>159</v>
      </c>
      <c r="J26" s="18">
        <v>1.6771083607205199</v>
      </c>
      <c r="K26" s="10" t="s">
        <v>159</v>
      </c>
      <c r="L26" s="18">
        <v>9.4190985280050992</v>
      </c>
      <c r="M26" s="10" t="s">
        <v>159</v>
      </c>
      <c r="N26" s="18">
        <v>0.290903707305811</v>
      </c>
      <c r="O26" s="10" t="s">
        <v>159</v>
      </c>
      <c r="P26" s="18">
        <v>0</v>
      </c>
      <c r="Q26" s="10" t="s">
        <v>238</v>
      </c>
      <c r="R26" s="18">
        <v>1.42653355929407</v>
      </c>
      <c r="S26" s="10" t="s">
        <v>159</v>
      </c>
    </row>
    <row r="27" spans="1:19" x14ac:dyDescent="0.2">
      <c r="A27" s="12" t="s">
        <v>195</v>
      </c>
      <c r="B27" s="18">
        <v>0.62858175434973396</v>
      </c>
      <c r="C27" s="10" t="s">
        <v>159</v>
      </c>
      <c r="D27" s="18">
        <v>1.61774973783847</v>
      </c>
      <c r="E27" s="10" t="s">
        <v>159</v>
      </c>
      <c r="F27" s="18">
        <v>0.78567208207557004</v>
      </c>
      <c r="G27" s="10" t="s">
        <v>159</v>
      </c>
      <c r="H27" s="18">
        <v>2.7188996390279598</v>
      </c>
      <c r="I27" s="10" t="s">
        <v>159</v>
      </c>
      <c r="J27" s="18">
        <v>1.8782169263683</v>
      </c>
      <c r="K27" s="10" t="s">
        <v>159</v>
      </c>
      <c r="L27" s="18">
        <v>10.2119150036362</v>
      </c>
      <c r="M27" s="10" t="s">
        <v>159</v>
      </c>
      <c r="N27" s="18">
        <v>0.34004920577205999</v>
      </c>
      <c r="O27" s="10" t="s">
        <v>159</v>
      </c>
      <c r="P27" s="18">
        <v>0</v>
      </c>
      <c r="Q27" s="10" t="s">
        <v>238</v>
      </c>
      <c r="R27" s="18">
        <v>1.4528428758668099</v>
      </c>
      <c r="S27" s="10" t="s">
        <v>159</v>
      </c>
    </row>
    <row r="28" spans="1:19" x14ac:dyDescent="0.2">
      <c r="A28" s="12" t="s">
        <v>196</v>
      </c>
      <c r="B28" s="18">
        <v>1.10995305780783</v>
      </c>
      <c r="C28" s="10" t="s">
        <v>159</v>
      </c>
      <c r="D28" s="18">
        <v>1.6789149073295699</v>
      </c>
      <c r="E28" s="10" t="s">
        <v>159</v>
      </c>
      <c r="F28" s="18">
        <v>0.741475936682918</v>
      </c>
      <c r="G28" s="10" t="s">
        <v>159</v>
      </c>
      <c r="H28" s="18">
        <v>2.6233475849692498</v>
      </c>
      <c r="I28" s="10" t="s">
        <v>159</v>
      </c>
      <c r="J28" s="18">
        <v>2.23028262718619</v>
      </c>
      <c r="K28" s="10" t="s">
        <v>159</v>
      </c>
      <c r="L28" s="18">
        <v>10.281562609343901</v>
      </c>
      <c r="M28" s="10" t="s">
        <v>159</v>
      </c>
      <c r="N28" s="18">
        <v>0.42654999967443002</v>
      </c>
      <c r="O28" s="10" t="s">
        <v>159</v>
      </c>
      <c r="P28" s="18">
        <v>0</v>
      </c>
      <c r="Q28" s="10" t="s">
        <v>238</v>
      </c>
      <c r="R28" s="18">
        <v>1.5055928582795599</v>
      </c>
      <c r="S28" s="10" t="s">
        <v>159</v>
      </c>
    </row>
    <row r="29" spans="1:19" x14ac:dyDescent="0.2">
      <c r="A29" s="12" t="s">
        <v>198</v>
      </c>
      <c r="B29" s="18">
        <v>5.4654919478464397</v>
      </c>
      <c r="C29" s="10" t="s">
        <v>159</v>
      </c>
      <c r="D29" s="18">
        <v>1.58692993803601</v>
      </c>
      <c r="E29" s="10" t="s">
        <v>159</v>
      </c>
      <c r="F29" s="18">
        <v>0.46408439344421698</v>
      </c>
      <c r="G29" s="10" t="s">
        <v>159</v>
      </c>
      <c r="H29" s="18">
        <v>2.4136517765359602</v>
      </c>
      <c r="I29" s="10" t="s">
        <v>159</v>
      </c>
      <c r="J29" s="18">
        <v>1.8576256848047601</v>
      </c>
      <c r="K29" s="10" t="s">
        <v>159</v>
      </c>
      <c r="L29" s="18">
        <v>10.1979767125504</v>
      </c>
      <c r="M29" s="10" t="s">
        <v>159</v>
      </c>
      <c r="N29" s="18">
        <v>0.39669980422034301</v>
      </c>
      <c r="O29" s="10" t="s">
        <v>159</v>
      </c>
      <c r="P29" s="18">
        <v>0</v>
      </c>
      <c r="Q29" s="10" t="s">
        <v>238</v>
      </c>
      <c r="R29" s="18">
        <v>1.4157154389950499</v>
      </c>
      <c r="S29" s="10" t="s">
        <v>159</v>
      </c>
    </row>
    <row r="30" spans="1:19" x14ac:dyDescent="0.2">
      <c r="A30" s="12" t="s">
        <v>199</v>
      </c>
      <c r="B30" s="18">
        <v>7.5574300709656796</v>
      </c>
      <c r="C30" s="10" t="s">
        <v>159</v>
      </c>
      <c r="D30" s="18">
        <v>1.51818043826407</v>
      </c>
      <c r="E30" s="10" t="s">
        <v>159</v>
      </c>
      <c r="F30" s="18">
        <v>0.42008758098313198</v>
      </c>
      <c r="G30" s="10" t="s">
        <v>159</v>
      </c>
      <c r="H30" s="18">
        <v>2.3470351284008699</v>
      </c>
      <c r="I30" s="10" t="s">
        <v>159</v>
      </c>
      <c r="J30" s="18">
        <v>1.81522338734733</v>
      </c>
      <c r="K30" s="10" t="s">
        <v>159</v>
      </c>
      <c r="L30" s="18">
        <v>10.6795366407885</v>
      </c>
      <c r="M30" s="10" t="s">
        <v>159</v>
      </c>
      <c r="N30" s="18">
        <v>0.37722903501570199</v>
      </c>
      <c r="O30" s="10" t="s">
        <v>159</v>
      </c>
      <c r="P30" s="18">
        <v>0</v>
      </c>
      <c r="Q30" s="10" t="s">
        <v>238</v>
      </c>
      <c r="R30" s="18">
        <v>1.4014108162876</v>
      </c>
      <c r="S30" s="10" t="s">
        <v>159</v>
      </c>
    </row>
    <row r="31" spans="1:19" x14ac:dyDescent="0.2">
      <c r="A31" s="12" t="s">
        <v>200</v>
      </c>
      <c r="B31" s="18">
        <v>11.2111486850324</v>
      </c>
      <c r="C31" s="10" t="s">
        <v>159</v>
      </c>
      <c r="D31" s="18">
        <v>1.2927087749267601</v>
      </c>
      <c r="E31" s="10" t="s">
        <v>159</v>
      </c>
      <c r="F31" s="18">
        <v>3.9803871403651501</v>
      </c>
      <c r="G31" s="10" t="s">
        <v>159</v>
      </c>
      <c r="H31" s="18">
        <v>2.0769407086334999</v>
      </c>
      <c r="I31" s="10" t="s">
        <v>159</v>
      </c>
      <c r="J31" s="18">
        <v>1.9377635552765999</v>
      </c>
      <c r="K31" s="10" t="s">
        <v>159</v>
      </c>
      <c r="L31" s="18">
        <v>10.0169861322542</v>
      </c>
      <c r="M31" s="10" t="s">
        <v>159</v>
      </c>
      <c r="N31" s="18">
        <v>0.33940336986844699</v>
      </c>
      <c r="O31" s="10" t="s">
        <v>159</v>
      </c>
      <c r="P31" s="18">
        <v>0</v>
      </c>
      <c r="Q31" s="10" t="s">
        <v>238</v>
      </c>
      <c r="R31" s="18">
        <v>1.44299382081876</v>
      </c>
      <c r="S31" s="10" t="s">
        <v>159</v>
      </c>
    </row>
    <row r="32" spans="1:19" x14ac:dyDescent="0.2">
      <c r="A32" s="15" t="s">
        <v>201</v>
      </c>
      <c r="B32" s="19">
        <v>15.4861418206835</v>
      </c>
      <c r="C32" s="14" t="s">
        <v>159</v>
      </c>
      <c r="D32" s="19">
        <v>1.4266721300081899</v>
      </c>
      <c r="E32" s="14" t="s">
        <v>159</v>
      </c>
      <c r="F32" s="19">
        <v>4.0198467191384104</v>
      </c>
      <c r="G32" s="14" t="s">
        <v>159</v>
      </c>
      <c r="H32" s="19">
        <v>2.0974166281328399</v>
      </c>
      <c r="I32" s="14" t="s">
        <v>159</v>
      </c>
      <c r="J32" s="19">
        <v>1.92027714330591</v>
      </c>
      <c r="K32" s="14" t="s">
        <v>159</v>
      </c>
      <c r="L32" s="19">
        <v>9.6176445185807893</v>
      </c>
      <c r="M32" s="14" t="s">
        <v>159</v>
      </c>
      <c r="N32" s="19">
        <v>0.39022248355064598</v>
      </c>
      <c r="O32" s="14" t="s">
        <v>159</v>
      </c>
      <c r="P32" s="19">
        <v>0</v>
      </c>
      <c r="Q32" s="14" t="s">
        <v>238</v>
      </c>
      <c r="R32" s="19">
        <v>1.7449344697846001</v>
      </c>
      <c r="S32" s="14" t="s">
        <v>159</v>
      </c>
    </row>
    <row r="34" spans="1:2" x14ac:dyDescent="0.2">
      <c r="A34" s="16" t="s">
        <v>202</v>
      </c>
      <c r="B34" s="16" t="s">
        <v>215</v>
      </c>
    </row>
    <row r="36" spans="1:2" x14ac:dyDescent="0.2">
      <c r="B36" s="16" t="s">
        <v>315</v>
      </c>
    </row>
    <row r="37" spans="1:2" x14ac:dyDescent="0.2">
      <c r="B37" s="16" t="s">
        <v>316</v>
      </c>
    </row>
    <row r="38" spans="1:2" x14ac:dyDescent="0.2">
      <c r="B38" s="16" t="s">
        <v>317</v>
      </c>
    </row>
    <row r="40" spans="1:2" x14ac:dyDescent="0.2">
      <c r="B40" s="16" t="s">
        <v>318</v>
      </c>
    </row>
    <row r="41" spans="1:2" x14ac:dyDescent="0.2">
      <c r="B41" s="16" t="s">
        <v>208</v>
      </c>
    </row>
    <row r="42" spans="1:2" x14ac:dyDescent="0.2">
      <c r="B42" s="16" t="s">
        <v>241</v>
      </c>
    </row>
    <row r="43" spans="1:2" x14ac:dyDescent="0.2">
      <c r="B43" s="16" t="s">
        <v>209</v>
      </c>
    </row>
    <row r="46" spans="1:2" x14ac:dyDescent="0.2">
      <c r="A46" s="17" t="str">
        <f>HYPERLINK("#'KENO 9'!A2", "&lt;&lt;&lt; Previous table")</f>
        <v>&lt;&lt;&lt; Previous table</v>
      </c>
    </row>
    <row r="47" spans="1:2" x14ac:dyDescent="0.2">
      <c r="A47" s="17" t="str">
        <f>HYPERLINK("#'KENO 11'!A2", "&gt;&gt;&gt; Next table")</f>
        <v>&gt;&gt;&gt; Next table</v>
      </c>
    </row>
  </sheetData>
  <mergeCells count="12">
    <mergeCell ref="A2:S2"/>
    <mergeCell ref="A3:S3"/>
    <mergeCell ref="A6:S6"/>
    <mergeCell ref="B5:C5"/>
    <mergeCell ref="D5:E5"/>
    <mergeCell ref="F5:G5"/>
    <mergeCell ref="H5:I5"/>
    <mergeCell ref="J5:K5"/>
    <mergeCell ref="L5:M5"/>
    <mergeCell ref="N5:O5"/>
    <mergeCell ref="P5:Q5"/>
    <mergeCell ref="R5:S5"/>
  </mergeCells>
  <pageMargins left="0.7" right="0.7" top="0.75" bottom="0.75" header="0.3" footer="0.3"/>
  <pageSetup paperSize="9" orientation="portrait" horizontalDpi="300" verticalDpi="300"/>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dimension ref="A1:S43"/>
  <sheetViews>
    <sheetView workbookViewId="0"/>
  </sheetViews>
  <sheetFormatPr defaultColWidth="11.42578125" defaultRowHeight="12.75" x14ac:dyDescent="0.2"/>
  <cols>
    <col min="1" max="2" width="12.7109375" customWidth="1"/>
    <col min="3" max="3" width="4.42578125" customWidth="1"/>
    <col min="4" max="4" width="12.7109375" customWidth="1"/>
    <col min="5" max="5" width="4.42578125" customWidth="1"/>
    <col min="6" max="6" width="12.7109375" customWidth="1"/>
    <col min="7" max="7" width="4.42578125" customWidth="1"/>
    <col min="8" max="8" width="12.7109375" customWidth="1"/>
    <col min="9" max="9" width="4.42578125" customWidth="1"/>
    <col min="10" max="10" width="12.7109375" customWidth="1"/>
    <col min="11" max="11" width="4.42578125" customWidth="1"/>
    <col min="12" max="12" width="12.7109375" customWidth="1"/>
    <col min="13" max="13" width="4.42578125" customWidth="1"/>
    <col min="14" max="14" width="12.7109375" customWidth="1"/>
    <col min="15" max="15" width="4.42578125" customWidth="1"/>
    <col min="16" max="16" width="12.7109375" customWidth="1"/>
    <col min="17" max="17" width="4.42578125" customWidth="1"/>
    <col min="18" max="18" width="12.7109375" customWidth="1"/>
    <col min="19" max="19" width="4.42578125" customWidth="1"/>
  </cols>
  <sheetData>
    <row r="1" spans="1:19" x14ac:dyDescent="0.2">
      <c r="A1" s="8" t="str">
        <f>HYPERLINK("#'INDEX'!B61", "Link to index")</f>
        <v>Link to index</v>
      </c>
    </row>
    <row r="2" spans="1:19" ht="15.75" customHeight="1" x14ac:dyDescent="0.2">
      <c r="A2" s="25" t="s">
        <v>324</v>
      </c>
      <c r="B2" s="24"/>
      <c r="C2" s="24"/>
      <c r="D2" s="24"/>
      <c r="E2" s="24"/>
      <c r="F2" s="24"/>
      <c r="G2" s="24"/>
      <c r="H2" s="24"/>
      <c r="I2" s="24"/>
      <c r="J2" s="24"/>
      <c r="K2" s="24"/>
      <c r="L2" s="24"/>
      <c r="M2" s="24"/>
      <c r="N2" s="24"/>
      <c r="O2" s="24"/>
      <c r="P2" s="24"/>
      <c r="Q2" s="24"/>
      <c r="R2" s="24"/>
      <c r="S2" s="24"/>
    </row>
    <row r="3" spans="1:19" ht="15.75" customHeight="1" x14ac:dyDescent="0.2">
      <c r="A3" s="25" t="s">
        <v>79</v>
      </c>
      <c r="B3" s="24"/>
      <c r="C3" s="24"/>
      <c r="D3" s="24"/>
      <c r="E3" s="24"/>
      <c r="F3" s="24"/>
      <c r="G3" s="24"/>
      <c r="H3" s="24"/>
      <c r="I3" s="24"/>
      <c r="J3" s="24"/>
      <c r="K3" s="24"/>
      <c r="L3" s="24"/>
      <c r="M3" s="24"/>
      <c r="N3" s="24"/>
      <c r="O3" s="24"/>
      <c r="P3" s="24"/>
      <c r="Q3" s="24"/>
      <c r="R3" s="24"/>
      <c r="S3" s="24"/>
    </row>
    <row r="4" spans="1:19" ht="15.75" customHeight="1" x14ac:dyDescent="0.2"/>
    <row r="5" spans="1:19" ht="55.5" customHeight="1" x14ac:dyDescent="0.2">
      <c r="A5" s="11" t="s">
        <v>159</v>
      </c>
      <c r="B5" s="27" t="s">
        <v>160</v>
      </c>
      <c r="C5" s="27" t="s">
        <v>159</v>
      </c>
      <c r="D5" s="27" t="s">
        <v>161</v>
      </c>
      <c r="E5" s="27" t="s">
        <v>159</v>
      </c>
      <c r="F5" s="27" t="s">
        <v>162</v>
      </c>
      <c r="G5" s="27" t="s">
        <v>159</v>
      </c>
      <c r="H5" s="27" t="s">
        <v>163</v>
      </c>
      <c r="I5" s="27" t="s">
        <v>159</v>
      </c>
      <c r="J5" s="27" t="s">
        <v>164</v>
      </c>
      <c r="K5" s="27" t="s">
        <v>159</v>
      </c>
      <c r="L5" s="27" t="s">
        <v>165</v>
      </c>
      <c r="M5" s="27" t="s">
        <v>159</v>
      </c>
      <c r="N5" s="27" t="s">
        <v>166</v>
      </c>
      <c r="O5" s="27" t="s">
        <v>159</v>
      </c>
      <c r="P5" s="27" t="s">
        <v>167</v>
      </c>
      <c r="Q5" s="27" t="s">
        <v>159</v>
      </c>
      <c r="R5" s="27" t="s">
        <v>168</v>
      </c>
      <c r="S5" s="27" t="s">
        <v>159</v>
      </c>
    </row>
    <row r="6" spans="1:19" x14ac:dyDescent="0.2">
      <c r="A6" s="26" t="s">
        <v>169</v>
      </c>
      <c r="B6" s="26"/>
      <c r="C6" s="26"/>
      <c r="D6" s="26"/>
      <c r="E6" s="26"/>
      <c r="F6" s="26"/>
      <c r="G6" s="26"/>
      <c r="H6" s="26"/>
      <c r="I6" s="26"/>
      <c r="J6" s="26"/>
      <c r="K6" s="26"/>
      <c r="L6" s="26"/>
      <c r="M6" s="26"/>
      <c r="N6" s="26"/>
      <c r="O6" s="26"/>
      <c r="P6" s="26"/>
      <c r="Q6" s="26"/>
      <c r="R6" s="26"/>
      <c r="S6" s="26"/>
    </row>
    <row r="7" spans="1:19" x14ac:dyDescent="0.2">
      <c r="A7" s="12" t="s">
        <v>170</v>
      </c>
      <c r="B7" s="9">
        <v>0</v>
      </c>
      <c r="C7" s="10" t="s">
        <v>178</v>
      </c>
      <c r="D7" s="9">
        <v>0</v>
      </c>
      <c r="E7" s="10" t="s">
        <v>178</v>
      </c>
      <c r="F7" s="9">
        <v>0</v>
      </c>
      <c r="G7" s="10" t="s">
        <v>178</v>
      </c>
      <c r="H7" s="9">
        <v>0</v>
      </c>
      <c r="I7" s="10" t="s">
        <v>178</v>
      </c>
      <c r="J7" s="9">
        <v>0</v>
      </c>
      <c r="K7" s="10" t="s">
        <v>178</v>
      </c>
      <c r="L7" s="9">
        <v>2.1520000000000001</v>
      </c>
      <c r="M7" s="10" t="s">
        <v>159</v>
      </c>
      <c r="N7" s="9">
        <v>0</v>
      </c>
      <c r="O7" s="10" t="s">
        <v>178</v>
      </c>
      <c r="P7" s="9">
        <v>0</v>
      </c>
      <c r="Q7" s="10" t="s">
        <v>238</v>
      </c>
      <c r="R7" s="9">
        <v>2.1520000000000001</v>
      </c>
      <c r="S7" s="10" t="s">
        <v>180</v>
      </c>
    </row>
    <row r="8" spans="1:19" x14ac:dyDescent="0.2">
      <c r="A8" s="12" t="s">
        <v>171</v>
      </c>
      <c r="B8" s="9">
        <v>0</v>
      </c>
      <c r="C8" s="10" t="s">
        <v>178</v>
      </c>
      <c r="D8" s="9">
        <v>0</v>
      </c>
      <c r="E8" s="10" t="s">
        <v>178</v>
      </c>
      <c r="F8" s="9">
        <v>0</v>
      </c>
      <c r="G8" s="10" t="s">
        <v>178</v>
      </c>
      <c r="H8" s="9">
        <v>0</v>
      </c>
      <c r="I8" s="10" t="s">
        <v>178</v>
      </c>
      <c r="J8" s="9">
        <v>0</v>
      </c>
      <c r="K8" s="10" t="s">
        <v>178</v>
      </c>
      <c r="L8" s="9">
        <v>2.7489430000000001</v>
      </c>
      <c r="M8" s="10" t="s">
        <v>159</v>
      </c>
      <c r="N8" s="9">
        <v>0</v>
      </c>
      <c r="O8" s="10" t="s">
        <v>178</v>
      </c>
      <c r="P8" s="9">
        <v>0</v>
      </c>
      <c r="Q8" s="10" t="s">
        <v>238</v>
      </c>
      <c r="R8" s="9">
        <v>2.7489430000000001</v>
      </c>
      <c r="S8" s="10" t="s">
        <v>180</v>
      </c>
    </row>
    <row r="9" spans="1:19" x14ac:dyDescent="0.2">
      <c r="A9" s="12" t="s">
        <v>172</v>
      </c>
      <c r="B9" s="9">
        <v>0</v>
      </c>
      <c r="C9" s="10" t="s">
        <v>178</v>
      </c>
      <c r="D9" s="9">
        <v>17.815000000000001</v>
      </c>
      <c r="E9" s="10" t="s">
        <v>159</v>
      </c>
      <c r="F9" s="9">
        <v>0</v>
      </c>
      <c r="G9" s="10" t="s">
        <v>178</v>
      </c>
      <c r="H9" s="9">
        <v>7.7226414600000002</v>
      </c>
      <c r="I9" s="10" t="s">
        <v>159</v>
      </c>
      <c r="J9" s="9">
        <v>0</v>
      </c>
      <c r="K9" s="10" t="s">
        <v>178</v>
      </c>
      <c r="L9" s="9">
        <v>2.5476640000000002</v>
      </c>
      <c r="M9" s="10" t="s">
        <v>159</v>
      </c>
      <c r="N9" s="9">
        <v>0</v>
      </c>
      <c r="O9" s="10" t="s">
        <v>178</v>
      </c>
      <c r="P9" s="9">
        <v>0</v>
      </c>
      <c r="Q9" s="10" t="s">
        <v>238</v>
      </c>
      <c r="R9" s="9">
        <v>28.085305460000001</v>
      </c>
      <c r="S9" s="10" t="s">
        <v>180</v>
      </c>
    </row>
    <row r="10" spans="1:19" x14ac:dyDescent="0.2">
      <c r="A10" s="12" t="s">
        <v>173</v>
      </c>
      <c r="B10" s="9">
        <v>0</v>
      </c>
      <c r="C10" s="10" t="s">
        <v>178</v>
      </c>
      <c r="D10" s="9">
        <v>16.044</v>
      </c>
      <c r="E10" s="10" t="s">
        <v>159</v>
      </c>
      <c r="F10" s="9">
        <v>0</v>
      </c>
      <c r="G10" s="10" t="s">
        <v>178</v>
      </c>
      <c r="H10" s="9">
        <v>10.481852999999999</v>
      </c>
      <c r="I10" s="10" t="s">
        <v>159</v>
      </c>
      <c r="J10" s="9">
        <v>0</v>
      </c>
      <c r="K10" s="10" t="s">
        <v>178</v>
      </c>
      <c r="L10" s="9">
        <v>2.703919</v>
      </c>
      <c r="M10" s="10" t="s">
        <v>159</v>
      </c>
      <c r="N10" s="9">
        <v>0</v>
      </c>
      <c r="O10" s="10" t="s">
        <v>178</v>
      </c>
      <c r="P10" s="9">
        <v>0</v>
      </c>
      <c r="Q10" s="10" t="s">
        <v>238</v>
      </c>
      <c r="R10" s="9">
        <v>29.229772000000001</v>
      </c>
      <c r="S10" s="10" t="s">
        <v>180</v>
      </c>
    </row>
    <row r="11" spans="1:19" x14ac:dyDescent="0.2">
      <c r="A11" s="12" t="s">
        <v>174</v>
      </c>
      <c r="B11" s="9">
        <v>0</v>
      </c>
      <c r="C11" s="10" t="s">
        <v>178</v>
      </c>
      <c r="D11" s="9">
        <v>16.337</v>
      </c>
      <c r="E11" s="10" t="s">
        <v>159</v>
      </c>
      <c r="F11" s="9">
        <v>0</v>
      </c>
      <c r="G11" s="10" t="s">
        <v>178</v>
      </c>
      <c r="H11" s="9">
        <v>10.832390999999999</v>
      </c>
      <c r="I11" s="10" t="s">
        <v>159</v>
      </c>
      <c r="J11" s="9">
        <v>0</v>
      </c>
      <c r="K11" s="10" t="s">
        <v>178</v>
      </c>
      <c r="L11" s="9">
        <v>2.559564</v>
      </c>
      <c r="M11" s="10" t="s">
        <v>159</v>
      </c>
      <c r="N11" s="9">
        <v>2.2609600799999998</v>
      </c>
      <c r="O11" s="10" t="s">
        <v>159</v>
      </c>
      <c r="P11" s="9">
        <v>0</v>
      </c>
      <c r="Q11" s="10" t="s">
        <v>238</v>
      </c>
      <c r="R11" s="9">
        <v>31.989915079999999</v>
      </c>
      <c r="S11" s="10" t="s">
        <v>180</v>
      </c>
    </row>
    <row r="12" spans="1:19" x14ac:dyDescent="0.2">
      <c r="A12" s="12" t="s">
        <v>175</v>
      </c>
      <c r="B12" s="9">
        <v>0</v>
      </c>
      <c r="C12" s="10" t="s">
        <v>178</v>
      </c>
      <c r="D12" s="9">
        <v>7.4720000000000004</v>
      </c>
      <c r="E12" s="10" t="s">
        <v>159</v>
      </c>
      <c r="F12" s="9">
        <v>0</v>
      </c>
      <c r="G12" s="10" t="s">
        <v>178</v>
      </c>
      <c r="H12" s="9">
        <v>5.5533887599999998</v>
      </c>
      <c r="I12" s="10" t="s">
        <v>159</v>
      </c>
      <c r="J12" s="9">
        <v>0</v>
      </c>
      <c r="K12" s="10" t="s">
        <v>178</v>
      </c>
      <c r="L12" s="9">
        <v>2.6633110000000002</v>
      </c>
      <c r="M12" s="10" t="s">
        <v>159</v>
      </c>
      <c r="N12" s="9">
        <v>1.6619853200000001</v>
      </c>
      <c r="O12" s="10" t="s">
        <v>159</v>
      </c>
      <c r="P12" s="9">
        <v>0</v>
      </c>
      <c r="Q12" s="10" t="s">
        <v>238</v>
      </c>
      <c r="R12" s="9">
        <v>17.350685080000002</v>
      </c>
      <c r="S12" s="10" t="s">
        <v>180</v>
      </c>
    </row>
    <row r="13" spans="1:19" x14ac:dyDescent="0.2">
      <c r="A13" s="12" t="s">
        <v>176</v>
      </c>
      <c r="B13" s="9">
        <v>0</v>
      </c>
      <c r="C13" s="10" t="s">
        <v>178</v>
      </c>
      <c r="D13" s="9">
        <v>7.5220000000000002</v>
      </c>
      <c r="E13" s="10" t="s">
        <v>159</v>
      </c>
      <c r="F13" s="9">
        <v>0</v>
      </c>
      <c r="G13" s="10" t="s">
        <v>178</v>
      </c>
      <c r="H13" s="9">
        <v>6.7840601200000004</v>
      </c>
      <c r="I13" s="10" t="s">
        <v>159</v>
      </c>
      <c r="J13" s="9">
        <v>0</v>
      </c>
      <c r="K13" s="10" t="s">
        <v>178</v>
      </c>
      <c r="L13" s="9">
        <v>1.124309</v>
      </c>
      <c r="M13" s="10" t="s">
        <v>159</v>
      </c>
      <c r="N13" s="9">
        <v>1.5992808700000001</v>
      </c>
      <c r="O13" s="10" t="s">
        <v>159</v>
      </c>
      <c r="P13" s="9">
        <v>0</v>
      </c>
      <c r="Q13" s="10" t="s">
        <v>238</v>
      </c>
      <c r="R13" s="9">
        <v>17.029649989999999</v>
      </c>
      <c r="S13" s="10" t="s">
        <v>180</v>
      </c>
    </row>
    <row r="14" spans="1:19" x14ac:dyDescent="0.2">
      <c r="A14" s="12" t="s">
        <v>177</v>
      </c>
      <c r="B14" s="9">
        <v>0</v>
      </c>
      <c r="C14" s="10" t="s">
        <v>178</v>
      </c>
      <c r="D14" s="9">
        <v>7.3449999999999998</v>
      </c>
      <c r="E14" s="10" t="s">
        <v>159</v>
      </c>
      <c r="F14" s="9">
        <v>0</v>
      </c>
      <c r="G14" s="10" t="s">
        <v>178</v>
      </c>
      <c r="H14" s="9">
        <v>9.4813975300000006</v>
      </c>
      <c r="I14" s="10" t="s">
        <v>159</v>
      </c>
      <c r="J14" s="9">
        <v>0</v>
      </c>
      <c r="K14" s="10" t="s">
        <v>178</v>
      </c>
      <c r="L14" s="9">
        <v>1.1890000000000001</v>
      </c>
      <c r="M14" s="10" t="s">
        <v>159</v>
      </c>
      <c r="N14" s="9">
        <v>1.5992808700000001</v>
      </c>
      <c r="O14" s="10" t="s">
        <v>159</v>
      </c>
      <c r="P14" s="9">
        <v>0</v>
      </c>
      <c r="Q14" s="10" t="s">
        <v>238</v>
      </c>
      <c r="R14" s="9">
        <v>19.614678399999999</v>
      </c>
      <c r="S14" s="10" t="s">
        <v>180</v>
      </c>
    </row>
    <row r="15" spans="1:19" x14ac:dyDescent="0.2">
      <c r="A15" s="12" t="s">
        <v>181</v>
      </c>
      <c r="B15" s="9">
        <v>0</v>
      </c>
      <c r="C15" s="10" t="s">
        <v>178</v>
      </c>
      <c r="D15" s="9">
        <v>7.4850000000000003</v>
      </c>
      <c r="E15" s="10" t="s">
        <v>159</v>
      </c>
      <c r="F15" s="9">
        <v>0</v>
      </c>
      <c r="G15" s="10" t="s">
        <v>178</v>
      </c>
      <c r="H15" s="9">
        <v>11.336592339999999</v>
      </c>
      <c r="I15" s="10" t="s">
        <v>159</v>
      </c>
      <c r="J15" s="9">
        <v>0</v>
      </c>
      <c r="K15" s="10" t="s">
        <v>178</v>
      </c>
      <c r="L15" s="9">
        <v>1.194</v>
      </c>
      <c r="M15" s="10" t="s">
        <v>159</v>
      </c>
      <c r="N15" s="9">
        <v>1.6214604800000001</v>
      </c>
      <c r="O15" s="10" t="s">
        <v>159</v>
      </c>
      <c r="P15" s="9">
        <v>0</v>
      </c>
      <c r="Q15" s="10" t="s">
        <v>238</v>
      </c>
      <c r="R15" s="9">
        <v>21.637052820000001</v>
      </c>
      <c r="S15" s="10" t="s">
        <v>180</v>
      </c>
    </row>
    <row r="16" spans="1:19" x14ac:dyDescent="0.2">
      <c r="A16" s="12" t="s">
        <v>182</v>
      </c>
      <c r="B16" s="9">
        <v>0</v>
      </c>
      <c r="C16" s="10" t="s">
        <v>178</v>
      </c>
      <c r="D16" s="9">
        <v>7.681</v>
      </c>
      <c r="E16" s="10" t="s">
        <v>159</v>
      </c>
      <c r="F16" s="9">
        <v>0</v>
      </c>
      <c r="G16" s="10" t="s">
        <v>178</v>
      </c>
      <c r="H16" s="9">
        <v>13.416582630000001</v>
      </c>
      <c r="I16" s="10" t="s">
        <v>159</v>
      </c>
      <c r="J16" s="9">
        <v>0</v>
      </c>
      <c r="K16" s="10" t="s">
        <v>178</v>
      </c>
      <c r="L16" s="9">
        <v>1.4590000000000001</v>
      </c>
      <c r="M16" s="10" t="s">
        <v>159</v>
      </c>
      <c r="N16" s="9">
        <v>1.5903590599999999</v>
      </c>
      <c r="O16" s="10" t="s">
        <v>159</v>
      </c>
      <c r="P16" s="9">
        <v>0</v>
      </c>
      <c r="Q16" s="10" t="s">
        <v>238</v>
      </c>
      <c r="R16" s="9">
        <v>24.146941689999998</v>
      </c>
      <c r="S16" s="10" t="s">
        <v>180</v>
      </c>
    </row>
    <row r="17" spans="1:19" x14ac:dyDescent="0.2">
      <c r="A17" s="12" t="s">
        <v>183</v>
      </c>
      <c r="B17" s="9">
        <v>0</v>
      </c>
      <c r="C17" s="10" t="s">
        <v>178</v>
      </c>
      <c r="D17" s="9">
        <v>7.4770000000000003</v>
      </c>
      <c r="E17" s="10" t="s">
        <v>159</v>
      </c>
      <c r="F17" s="9">
        <v>0</v>
      </c>
      <c r="G17" s="10" t="s">
        <v>178</v>
      </c>
      <c r="H17" s="9">
        <v>14.3046866</v>
      </c>
      <c r="I17" s="10" t="s">
        <v>159</v>
      </c>
      <c r="J17" s="9">
        <v>0</v>
      </c>
      <c r="K17" s="10" t="s">
        <v>178</v>
      </c>
      <c r="L17" s="9">
        <v>1.4510000000000001</v>
      </c>
      <c r="M17" s="10" t="s">
        <v>159</v>
      </c>
      <c r="N17" s="9">
        <v>1.5</v>
      </c>
      <c r="O17" s="10" t="s">
        <v>159</v>
      </c>
      <c r="P17" s="9">
        <v>0</v>
      </c>
      <c r="Q17" s="10" t="s">
        <v>238</v>
      </c>
      <c r="R17" s="9">
        <v>24.732686600000001</v>
      </c>
      <c r="S17" s="10" t="s">
        <v>180</v>
      </c>
    </row>
    <row r="18" spans="1:19" x14ac:dyDescent="0.2">
      <c r="A18" s="12" t="s">
        <v>184</v>
      </c>
      <c r="B18" s="9">
        <v>0</v>
      </c>
      <c r="C18" s="10" t="s">
        <v>178</v>
      </c>
      <c r="D18" s="9">
        <v>7.6950000000000003</v>
      </c>
      <c r="E18" s="10" t="s">
        <v>159</v>
      </c>
      <c r="F18" s="9">
        <v>0</v>
      </c>
      <c r="G18" s="10" t="s">
        <v>178</v>
      </c>
      <c r="H18" s="9">
        <v>13.36826683</v>
      </c>
      <c r="I18" s="10" t="s">
        <v>159</v>
      </c>
      <c r="J18" s="9">
        <v>0</v>
      </c>
      <c r="K18" s="10" t="s">
        <v>178</v>
      </c>
      <c r="L18" s="9">
        <v>1.512</v>
      </c>
      <c r="M18" s="10" t="s">
        <v>159</v>
      </c>
      <c r="N18" s="9">
        <v>1.7620586856</v>
      </c>
      <c r="O18" s="10" t="s">
        <v>159</v>
      </c>
      <c r="P18" s="9">
        <v>0</v>
      </c>
      <c r="Q18" s="10" t="s">
        <v>238</v>
      </c>
      <c r="R18" s="9">
        <v>24.3373255156</v>
      </c>
      <c r="S18" s="10" t="s">
        <v>180</v>
      </c>
    </row>
    <row r="19" spans="1:19" x14ac:dyDescent="0.2">
      <c r="A19" s="12" t="s">
        <v>185</v>
      </c>
      <c r="B19" s="9">
        <v>0</v>
      </c>
      <c r="C19" s="10" t="s">
        <v>178</v>
      </c>
      <c r="D19" s="9">
        <v>7.7709999999999999</v>
      </c>
      <c r="E19" s="10" t="s">
        <v>159</v>
      </c>
      <c r="F19" s="9">
        <v>0</v>
      </c>
      <c r="G19" s="10" t="s">
        <v>178</v>
      </c>
      <c r="H19" s="9">
        <v>17.272005700000001</v>
      </c>
      <c r="I19" s="10" t="s">
        <v>159</v>
      </c>
      <c r="J19" s="9">
        <v>0</v>
      </c>
      <c r="K19" s="10" t="s">
        <v>178</v>
      </c>
      <c r="L19" s="9">
        <v>1.617</v>
      </c>
      <c r="M19" s="10" t="s">
        <v>159</v>
      </c>
      <c r="N19" s="9">
        <v>1.5872901060239999</v>
      </c>
      <c r="O19" s="10" t="s">
        <v>159</v>
      </c>
      <c r="P19" s="9">
        <v>0</v>
      </c>
      <c r="Q19" s="10" t="s">
        <v>238</v>
      </c>
      <c r="R19" s="9">
        <v>28.247295806023999</v>
      </c>
      <c r="S19" s="10" t="s">
        <v>180</v>
      </c>
    </row>
    <row r="20" spans="1:19" x14ac:dyDescent="0.2">
      <c r="A20" s="12" t="s">
        <v>187</v>
      </c>
      <c r="B20" s="9">
        <v>0</v>
      </c>
      <c r="C20" s="10" t="s">
        <v>178</v>
      </c>
      <c r="D20" s="9">
        <v>10.122999999999999</v>
      </c>
      <c r="E20" s="10" t="s">
        <v>159</v>
      </c>
      <c r="F20" s="9">
        <v>0</v>
      </c>
      <c r="G20" s="10" t="s">
        <v>178</v>
      </c>
      <c r="H20" s="9">
        <v>19.33477396</v>
      </c>
      <c r="I20" s="10" t="s">
        <v>159</v>
      </c>
      <c r="J20" s="9">
        <v>0</v>
      </c>
      <c r="K20" s="10" t="s">
        <v>178</v>
      </c>
      <c r="L20" s="9">
        <v>1.806</v>
      </c>
      <c r="M20" s="10" t="s">
        <v>159</v>
      </c>
      <c r="N20" s="9">
        <v>1.59661075</v>
      </c>
      <c r="O20" s="10" t="s">
        <v>159</v>
      </c>
      <c r="P20" s="9">
        <v>0</v>
      </c>
      <c r="Q20" s="10" t="s">
        <v>238</v>
      </c>
      <c r="R20" s="9">
        <v>32.860384709999998</v>
      </c>
      <c r="S20" s="10" t="s">
        <v>180</v>
      </c>
    </row>
    <row r="21" spans="1:19" x14ac:dyDescent="0.2">
      <c r="A21" s="12" t="s">
        <v>188</v>
      </c>
      <c r="B21" s="9">
        <v>0</v>
      </c>
      <c r="C21" s="10" t="s">
        <v>178</v>
      </c>
      <c r="D21" s="9">
        <v>10.561</v>
      </c>
      <c r="E21" s="10" t="s">
        <v>159</v>
      </c>
      <c r="F21" s="9">
        <v>0</v>
      </c>
      <c r="G21" s="10" t="s">
        <v>178</v>
      </c>
      <c r="H21" s="9">
        <v>17.857293779999999</v>
      </c>
      <c r="I21" s="10" t="s">
        <v>159</v>
      </c>
      <c r="J21" s="9">
        <v>0</v>
      </c>
      <c r="K21" s="10" t="s">
        <v>178</v>
      </c>
      <c r="L21" s="9">
        <v>1.7789999999999999</v>
      </c>
      <c r="M21" s="10" t="s">
        <v>159</v>
      </c>
      <c r="N21" s="9">
        <v>1.4158154599999999</v>
      </c>
      <c r="O21" s="10" t="s">
        <v>159</v>
      </c>
      <c r="P21" s="9">
        <v>0</v>
      </c>
      <c r="Q21" s="10" t="s">
        <v>238</v>
      </c>
      <c r="R21" s="9">
        <v>31.61310924</v>
      </c>
      <c r="S21" s="10" t="s">
        <v>180</v>
      </c>
    </row>
    <row r="22" spans="1:19" x14ac:dyDescent="0.2">
      <c r="A22" s="12" t="s">
        <v>189</v>
      </c>
      <c r="B22" s="9">
        <v>0</v>
      </c>
      <c r="C22" s="10" t="s">
        <v>178</v>
      </c>
      <c r="D22" s="9">
        <v>11.987</v>
      </c>
      <c r="E22" s="10" t="s">
        <v>159</v>
      </c>
      <c r="F22" s="9">
        <v>0</v>
      </c>
      <c r="G22" s="10" t="s">
        <v>178</v>
      </c>
      <c r="H22" s="9">
        <v>20.155242179999998</v>
      </c>
      <c r="I22" s="10" t="s">
        <v>159</v>
      </c>
      <c r="J22" s="9">
        <v>0</v>
      </c>
      <c r="K22" s="10" t="s">
        <v>178</v>
      </c>
      <c r="L22" s="9">
        <v>1.952</v>
      </c>
      <c r="M22" s="10" t="s">
        <v>159</v>
      </c>
      <c r="N22" s="9">
        <v>1.40284878</v>
      </c>
      <c r="O22" s="10" t="s">
        <v>159</v>
      </c>
      <c r="P22" s="9">
        <v>0</v>
      </c>
      <c r="Q22" s="10" t="s">
        <v>238</v>
      </c>
      <c r="R22" s="9">
        <v>35.497090960000001</v>
      </c>
      <c r="S22" s="10" t="s">
        <v>180</v>
      </c>
    </row>
    <row r="23" spans="1:19" x14ac:dyDescent="0.2">
      <c r="A23" s="12" t="s">
        <v>190</v>
      </c>
      <c r="B23" s="9">
        <v>0</v>
      </c>
      <c r="C23" s="10" t="s">
        <v>178</v>
      </c>
      <c r="D23" s="9">
        <v>12.919</v>
      </c>
      <c r="E23" s="10" t="s">
        <v>159</v>
      </c>
      <c r="F23" s="9">
        <v>0</v>
      </c>
      <c r="G23" s="10" t="s">
        <v>178</v>
      </c>
      <c r="H23" s="9">
        <v>21.586431279999999</v>
      </c>
      <c r="I23" s="10" t="s">
        <v>159</v>
      </c>
      <c r="J23" s="9">
        <v>0</v>
      </c>
      <c r="K23" s="10" t="s">
        <v>178</v>
      </c>
      <c r="L23" s="9">
        <v>1.907</v>
      </c>
      <c r="M23" s="10" t="s">
        <v>159</v>
      </c>
      <c r="N23" s="9">
        <v>1.7086559400000001</v>
      </c>
      <c r="O23" s="10" t="s">
        <v>159</v>
      </c>
      <c r="P23" s="9">
        <v>0</v>
      </c>
      <c r="Q23" s="10" t="s">
        <v>238</v>
      </c>
      <c r="R23" s="9">
        <v>38.12108722</v>
      </c>
      <c r="S23" s="10" t="s">
        <v>180</v>
      </c>
    </row>
    <row r="24" spans="1:19" x14ac:dyDescent="0.2">
      <c r="A24" s="12" t="s">
        <v>191</v>
      </c>
      <c r="B24" s="9">
        <v>0</v>
      </c>
      <c r="C24" s="10" t="s">
        <v>178</v>
      </c>
      <c r="D24" s="9">
        <v>12.879</v>
      </c>
      <c r="E24" s="10" t="s">
        <v>159</v>
      </c>
      <c r="F24" s="9">
        <v>0</v>
      </c>
      <c r="G24" s="10" t="s">
        <v>178</v>
      </c>
      <c r="H24" s="9">
        <v>21.950026260000001</v>
      </c>
      <c r="I24" s="10" t="s">
        <v>159</v>
      </c>
      <c r="J24" s="9">
        <v>0</v>
      </c>
      <c r="K24" s="10" t="s">
        <v>178</v>
      </c>
      <c r="L24" s="9">
        <v>1.861</v>
      </c>
      <c r="M24" s="10" t="s">
        <v>159</v>
      </c>
      <c r="N24" s="9">
        <v>3.3678614969799998</v>
      </c>
      <c r="O24" s="10" t="s">
        <v>159</v>
      </c>
      <c r="P24" s="9">
        <v>0</v>
      </c>
      <c r="Q24" s="10" t="s">
        <v>238</v>
      </c>
      <c r="R24" s="9">
        <v>40.057887756980001</v>
      </c>
      <c r="S24" s="10" t="s">
        <v>180</v>
      </c>
    </row>
    <row r="25" spans="1:19" x14ac:dyDescent="0.2">
      <c r="A25" s="12" t="s">
        <v>192</v>
      </c>
      <c r="B25" s="9">
        <v>0</v>
      </c>
      <c r="C25" s="10" t="s">
        <v>178</v>
      </c>
      <c r="D25" s="9">
        <v>12.574</v>
      </c>
      <c r="E25" s="10" t="s">
        <v>159</v>
      </c>
      <c r="F25" s="9">
        <v>0</v>
      </c>
      <c r="G25" s="10" t="s">
        <v>178</v>
      </c>
      <c r="H25" s="9">
        <v>22.19096828</v>
      </c>
      <c r="I25" s="10" t="s">
        <v>159</v>
      </c>
      <c r="J25" s="9">
        <v>12.077</v>
      </c>
      <c r="K25" s="10" t="s">
        <v>159</v>
      </c>
      <c r="L25" s="9">
        <v>2.036</v>
      </c>
      <c r="M25" s="10" t="s">
        <v>159</v>
      </c>
      <c r="N25" s="9">
        <v>3.6356910178800002</v>
      </c>
      <c r="O25" s="10" t="s">
        <v>159</v>
      </c>
      <c r="P25" s="9">
        <v>0</v>
      </c>
      <c r="Q25" s="10" t="s">
        <v>238</v>
      </c>
      <c r="R25" s="9">
        <v>52.513659297879997</v>
      </c>
      <c r="S25" s="10" t="s">
        <v>180</v>
      </c>
    </row>
    <row r="26" spans="1:19" x14ac:dyDescent="0.2">
      <c r="A26" s="12" t="s">
        <v>193</v>
      </c>
      <c r="B26" s="9">
        <v>7.5999999999999998E-2</v>
      </c>
      <c r="C26" s="10" t="s">
        <v>159</v>
      </c>
      <c r="D26" s="9">
        <v>13.835000000000001</v>
      </c>
      <c r="E26" s="10" t="s">
        <v>159</v>
      </c>
      <c r="F26" s="9">
        <v>0</v>
      </c>
      <c r="G26" s="10" t="s">
        <v>178</v>
      </c>
      <c r="H26" s="9">
        <v>20.634767180000001</v>
      </c>
      <c r="I26" s="10" t="s">
        <v>159</v>
      </c>
      <c r="J26" s="9">
        <v>11.973000000000001</v>
      </c>
      <c r="K26" s="10" t="s">
        <v>159</v>
      </c>
      <c r="L26" s="9">
        <v>2.0449999999999999</v>
      </c>
      <c r="M26" s="10" t="s">
        <v>159</v>
      </c>
      <c r="N26" s="9">
        <v>4.0572527899999997</v>
      </c>
      <c r="O26" s="10" t="s">
        <v>159</v>
      </c>
      <c r="P26" s="9">
        <v>0</v>
      </c>
      <c r="Q26" s="10" t="s">
        <v>238</v>
      </c>
      <c r="R26" s="9">
        <v>52.621019969999999</v>
      </c>
      <c r="S26" s="10" t="s">
        <v>180</v>
      </c>
    </row>
    <row r="27" spans="1:19" x14ac:dyDescent="0.2">
      <c r="A27" s="12" t="s">
        <v>195</v>
      </c>
      <c r="B27" s="9">
        <v>0.11799999999999999</v>
      </c>
      <c r="C27" s="10" t="s">
        <v>159</v>
      </c>
      <c r="D27" s="9">
        <v>15.385999999999999</v>
      </c>
      <c r="E27" s="10" t="s">
        <v>159</v>
      </c>
      <c r="F27" s="9">
        <v>0</v>
      </c>
      <c r="G27" s="10" t="s">
        <v>178</v>
      </c>
      <c r="H27" s="9">
        <v>21.109401389999999</v>
      </c>
      <c r="I27" s="10" t="s">
        <v>159</v>
      </c>
      <c r="J27" s="9">
        <v>13.25</v>
      </c>
      <c r="K27" s="10" t="s">
        <v>159</v>
      </c>
      <c r="L27" s="9">
        <v>2.2490000000000001</v>
      </c>
      <c r="M27" s="10" t="s">
        <v>159</v>
      </c>
      <c r="N27" s="9">
        <v>4.8</v>
      </c>
      <c r="O27" s="10" t="s">
        <v>159</v>
      </c>
      <c r="P27" s="9">
        <v>0</v>
      </c>
      <c r="Q27" s="10" t="s">
        <v>238</v>
      </c>
      <c r="R27" s="9">
        <v>56.912401389999999</v>
      </c>
      <c r="S27" s="10" t="s">
        <v>180</v>
      </c>
    </row>
    <row r="28" spans="1:19" x14ac:dyDescent="0.2">
      <c r="A28" s="12" t="s">
        <v>196</v>
      </c>
      <c r="B28" s="9">
        <v>0.30299999999999999</v>
      </c>
      <c r="C28" s="10" t="s">
        <v>159</v>
      </c>
      <c r="D28" s="9">
        <v>16.408000000000001</v>
      </c>
      <c r="E28" s="10" t="s">
        <v>159</v>
      </c>
      <c r="F28" s="9">
        <v>0</v>
      </c>
      <c r="G28" s="10" t="s">
        <v>178</v>
      </c>
      <c r="H28" s="9">
        <v>20.37369155</v>
      </c>
      <c r="I28" s="10" t="s">
        <v>159</v>
      </c>
      <c r="J28" s="9">
        <v>14.500999999999999</v>
      </c>
      <c r="K28" s="10" t="s">
        <v>159</v>
      </c>
      <c r="L28" s="9">
        <v>2.605</v>
      </c>
      <c r="M28" s="10" t="s">
        <v>159</v>
      </c>
      <c r="N28" s="9">
        <v>5.6609570537399998</v>
      </c>
      <c r="O28" s="10" t="s">
        <v>159</v>
      </c>
      <c r="P28" s="9">
        <v>0</v>
      </c>
      <c r="Q28" s="10" t="s">
        <v>238</v>
      </c>
      <c r="R28" s="9">
        <v>59.851648603740003</v>
      </c>
      <c r="S28" s="10" t="s">
        <v>180</v>
      </c>
    </row>
    <row r="29" spans="1:19" x14ac:dyDescent="0.2">
      <c r="A29" s="12" t="s">
        <v>198</v>
      </c>
      <c r="B29" s="9">
        <v>1.1259999999999999</v>
      </c>
      <c r="C29" s="10" t="s">
        <v>159</v>
      </c>
      <c r="D29" s="9">
        <v>15.821</v>
      </c>
      <c r="E29" s="10" t="s">
        <v>159</v>
      </c>
      <c r="F29" s="9">
        <v>1.05</v>
      </c>
      <c r="G29" s="10" t="s">
        <v>159</v>
      </c>
      <c r="H29" s="9">
        <v>19.725159049999998</v>
      </c>
      <c r="I29" s="10" t="s">
        <v>159</v>
      </c>
      <c r="J29" s="9">
        <v>13.872999999999999</v>
      </c>
      <c r="K29" s="10" t="s">
        <v>159</v>
      </c>
      <c r="L29" s="9">
        <v>1.6719999999999999</v>
      </c>
      <c r="M29" s="10" t="s">
        <v>159</v>
      </c>
      <c r="N29" s="9">
        <v>5.5903244025600003</v>
      </c>
      <c r="O29" s="10" t="s">
        <v>159</v>
      </c>
      <c r="P29" s="9">
        <v>0</v>
      </c>
      <c r="Q29" s="10" t="s">
        <v>238</v>
      </c>
      <c r="R29" s="9">
        <v>58.857483452559997</v>
      </c>
      <c r="S29" s="10" t="s">
        <v>159</v>
      </c>
    </row>
    <row r="30" spans="1:19" x14ac:dyDescent="0.2">
      <c r="A30" s="12" t="s">
        <v>199</v>
      </c>
      <c r="B30" s="9">
        <v>1.1619999999999999</v>
      </c>
      <c r="C30" s="10" t="s">
        <v>159</v>
      </c>
      <c r="D30" s="9">
        <v>15.106999999999999</v>
      </c>
      <c r="E30" s="10" t="s">
        <v>159</v>
      </c>
      <c r="F30" s="9">
        <v>1.004</v>
      </c>
      <c r="G30" s="10" t="s">
        <v>159</v>
      </c>
      <c r="H30" s="9">
        <v>20.32413682</v>
      </c>
      <c r="I30" s="10" t="s">
        <v>159</v>
      </c>
      <c r="J30" s="9">
        <v>14.17</v>
      </c>
      <c r="K30" s="10" t="s">
        <v>159</v>
      </c>
      <c r="L30" s="9">
        <v>2.2610000000000001</v>
      </c>
      <c r="M30" s="10" t="s">
        <v>159</v>
      </c>
      <c r="N30" s="9">
        <v>5.3290700256408003</v>
      </c>
      <c r="O30" s="10" t="s">
        <v>159</v>
      </c>
      <c r="P30" s="9">
        <v>0</v>
      </c>
      <c r="Q30" s="10" t="s">
        <v>238</v>
      </c>
      <c r="R30" s="9">
        <v>59.357206845640803</v>
      </c>
      <c r="S30" s="10" t="s">
        <v>159</v>
      </c>
    </row>
    <row r="31" spans="1:19" x14ac:dyDescent="0.2">
      <c r="A31" s="12" t="s">
        <v>200</v>
      </c>
      <c r="B31" s="9">
        <v>2.8530000000000002</v>
      </c>
      <c r="C31" s="10" t="s">
        <v>159</v>
      </c>
      <c r="D31" s="9">
        <v>11.061999999999999</v>
      </c>
      <c r="E31" s="10" t="s">
        <v>159</v>
      </c>
      <c r="F31" s="9">
        <v>0.92300000000000004</v>
      </c>
      <c r="G31" s="10" t="s">
        <v>159</v>
      </c>
      <c r="H31" s="9">
        <v>16.171991030000001</v>
      </c>
      <c r="I31" s="10" t="s">
        <v>159</v>
      </c>
      <c r="J31" s="9">
        <v>12.657</v>
      </c>
      <c r="K31" s="10" t="s">
        <v>159</v>
      </c>
      <c r="L31" s="9">
        <v>1.8069999999999999</v>
      </c>
      <c r="M31" s="10" t="s">
        <v>159</v>
      </c>
      <c r="N31" s="9">
        <v>3.7898094000000002</v>
      </c>
      <c r="O31" s="10" t="s">
        <v>159</v>
      </c>
      <c r="P31" s="9">
        <v>0</v>
      </c>
      <c r="Q31" s="10" t="s">
        <v>238</v>
      </c>
      <c r="R31" s="9">
        <v>49.263800430000003</v>
      </c>
      <c r="S31" s="10" t="s">
        <v>159</v>
      </c>
    </row>
    <row r="32" spans="1:19" x14ac:dyDescent="0.2">
      <c r="A32" s="15" t="s">
        <v>201</v>
      </c>
      <c r="B32" s="13">
        <v>4.9189999999999996</v>
      </c>
      <c r="C32" s="14" t="s">
        <v>159</v>
      </c>
      <c r="D32" s="13">
        <v>15.717000000000001</v>
      </c>
      <c r="E32" s="14" t="s">
        <v>159</v>
      </c>
      <c r="F32" s="13">
        <v>1.6240000000000001</v>
      </c>
      <c r="G32" s="14" t="s">
        <v>159</v>
      </c>
      <c r="H32" s="13">
        <v>22.554677680000001</v>
      </c>
      <c r="I32" s="14" t="s">
        <v>159</v>
      </c>
      <c r="J32" s="13">
        <v>16.824000000000002</v>
      </c>
      <c r="K32" s="14" t="s">
        <v>159</v>
      </c>
      <c r="L32" s="13">
        <v>2.5482640000000001</v>
      </c>
      <c r="M32" s="14" t="s">
        <v>159</v>
      </c>
      <c r="N32" s="13">
        <v>3.2521888900000002</v>
      </c>
      <c r="O32" s="14" t="s">
        <v>159</v>
      </c>
      <c r="P32" s="13">
        <v>0</v>
      </c>
      <c r="Q32" s="14" t="s">
        <v>238</v>
      </c>
      <c r="R32" s="13">
        <v>67.439130570000003</v>
      </c>
      <c r="S32" s="14" t="s">
        <v>159</v>
      </c>
    </row>
    <row r="34" spans="1:2" x14ac:dyDescent="0.2">
      <c r="A34" s="16" t="s">
        <v>202</v>
      </c>
      <c r="B34" s="16" t="s">
        <v>227</v>
      </c>
    </row>
    <row r="37" spans="1:2" x14ac:dyDescent="0.2">
      <c r="B37" s="16" t="s">
        <v>208</v>
      </c>
    </row>
    <row r="38" spans="1:2" x14ac:dyDescent="0.2">
      <c r="B38" s="16" t="s">
        <v>241</v>
      </c>
    </row>
    <row r="39" spans="1:2" x14ac:dyDescent="0.2">
      <c r="B39" s="16" t="s">
        <v>209</v>
      </c>
    </row>
    <row r="42" spans="1:2" x14ac:dyDescent="0.2">
      <c r="A42" s="17" t="str">
        <f>HYPERLINK("#'KENO 10'!A2", "&lt;&lt;&lt; Previous table")</f>
        <v>&lt;&lt;&lt; Previous table</v>
      </c>
    </row>
    <row r="43" spans="1:2" x14ac:dyDescent="0.2">
      <c r="A43" s="17" t="str">
        <f>HYPERLINK("#'KENO 12'!A2", "&gt;&gt;&gt; Next table")</f>
        <v>&gt;&gt;&gt; Next table</v>
      </c>
    </row>
  </sheetData>
  <mergeCells count="12">
    <mergeCell ref="A2:S2"/>
    <mergeCell ref="A3:S3"/>
    <mergeCell ref="A6:S6"/>
    <mergeCell ref="B5:C5"/>
    <mergeCell ref="D5:E5"/>
    <mergeCell ref="F5:G5"/>
    <mergeCell ref="H5:I5"/>
    <mergeCell ref="J5:K5"/>
    <mergeCell ref="L5:M5"/>
    <mergeCell ref="N5:O5"/>
    <mergeCell ref="P5:Q5"/>
    <mergeCell ref="R5:S5"/>
  </mergeCells>
  <pageMargins left="0.7" right="0.7" top="0.75" bottom="0.75" header="0.3" footer="0.3"/>
  <pageSetup paperSize="9" orientation="portrait" horizontalDpi="300" verticalDpi="300"/>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dimension ref="A1:S43"/>
  <sheetViews>
    <sheetView workbookViewId="0"/>
  </sheetViews>
  <sheetFormatPr defaultColWidth="11.42578125" defaultRowHeight="12.75" x14ac:dyDescent="0.2"/>
  <cols>
    <col min="1" max="2" width="12.7109375" customWidth="1"/>
    <col min="3" max="3" width="4.42578125" customWidth="1"/>
    <col min="4" max="4" width="12.7109375" customWidth="1"/>
    <col min="5" max="5" width="4.42578125" customWidth="1"/>
    <col min="6" max="6" width="12.7109375" customWidth="1"/>
    <col min="7" max="7" width="4.42578125" customWidth="1"/>
    <col min="8" max="8" width="12.7109375" customWidth="1"/>
    <col min="9" max="9" width="4.42578125" customWidth="1"/>
    <col min="10" max="10" width="12.7109375" customWidth="1"/>
    <col min="11" max="11" width="4.42578125" customWidth="1"/>
    <col min="12" max="12" width="12.7109375" customWidth="1"/>
    <col min="13" max="13" width="4.42578125" customWidth="1"/>
    <col min="14" max="14" width="12.7109375" customWidth="1"/>
    <col min="15" max="15" width="4.42578125" customWidth="1"/>
    <col min="16" max="16" width="12.7109375" customWidth="1"/>
    <col min="17" max="17" width="4.42578125" customWidth="1"/>
    <col min="18" max="18" width="12.7109375" customWidth="1"/>
    <col min="19" max="19" width="4.42578125" customWidth="1"/>
  </cols>
  <sheetData>
    <row r="1" spans="1:19" x14ac:dyDescent="0.2">
      <c r="A1" s="8" t="str">
        <f>HYPERLINK("#'INDEX'!B62", "Link to index")</f>
        <v>Link to index</v>
      </c>
    </row>
    <row r="2" spans="1:19" ht="15.75" customHeight="1" x14ac:dyDescent="0.2">
      <c r="A2" s="25" t="s">
        <v>325</v>
      </c>
      <c r="B2" s="24"/>
      <c r="C2" s="24"/>
      <c r="D2" s="24"/>
      <c r="E2" s="24"/>
      <c r="F2" s="24"/>
      <c r="G2" s="24"/>
      <c r="H2" s="24"/>
      <c r="I2" s="24"/>
      <c r="J2" s="24"/>
      <c r="K2" s="24"/>
      <c r="L2" s="24"/>
      <c r="M2" s="24"/>
      <c r="N2" s="24"/>
      <c r="O2" s="24"/>
      <c r="P2" s="24"/>
      <c r="Q2" s="24"/>
      <c r="R2" s="24"/>
      <c r="S2" s="24"/>
    </row>
    <row r="3" spans="1:19" ht="15.75" customHeight="1" x14ac:dyDescent="0.2">
      <c r="A3" s="25" t="s">
        <v>80</v>
      </c>
      <c r="B3" s="24"/>
      <c r="C3" s="24"/>
      <c r="D3" s="24"/>
      <c r="E3" s="24"/>
      <c r="F3" s="24"/>
      <c r="G3" s="24"/>
      <c r="H3" s="24"/>
      <c r="I3" s="24"/>
      <c r="J3" s="24"/>
      <c r="K3" s="24"/>
      <c r="L3" s="24"/>
      <c r="M3" s="24"/>
      <c r="N3" s="24"/>
      <c r="O3" s="24"/>
      <c r="P3" s="24"/>
      <c r="Q3" s="24"/>
      <c r="R3" s="24"/>
      <c r="S3" s="24"/>
    </row>
    <row r="4" spans="1:19" ht="15.75" customHeight="1" x14ac:dyDescent="0.2"/>
    <row r="5" spans="1:19" ht="55.5" customHeight="1" x14ac:dyDescent="0.2">
      <c r="A5" s="11" t="s">
        <v>159</v>
      </c>
      <c r="B5" s="27" t="s">
        <v>160</v>
      </c>
      <c r="C5" s="27" t="s">
        <v>159</v>
      </c>
      <c r="D5" s="27" t="s">
        <v>161</v>
      </c>
      <c r="E5" s="27" t="s">
        <v>159</v>
      </c>
      <c r="F5" s="27" t="s">
        <v>162</v>
      </c>
      <c r="G5" s="27" t="s">
        <v>159</v>
      </c>
      <c r="H5" s="27" t="s">
        <v>163</v>
      </c>
      <c r="I5" s="27" t="s">
        <v>159</v>
      </c>
      <c r="J5" s="27" t="s">
        <v>164</v>
      </c>
      <c r="K5" s="27" t="s">
        <v>159</v>
      </c>
      <c r="L5" s="27" t="s">
        <v>165</v>
      </c>
      <c r="M5" s="27" t="s">
        <v>159</v>
      </c>
      <c r="N5" s="27" t="s">
        <v>166</v>
      </c>
      <c r="O5" s="27" t="s">
        <v>159</v>
      </c>
      <c r="P5" s="27" t="s">
        <v>167</v>
      </c>
      <c r="Q5" s="27" t="s">
        <v>159</v>
      </c>
      <c r="R5" s="27" t="s">
        <v>168</v>
      </c>
      <c r="S5" s="27" t="s">
        <v>159</v>
      </c>
    </row>
    <row r="6" spans="1:19" x14ac:dyDescent="0.2">
      <c r="A6" s="26" t="s">
        <v>169</v>
      </c>
      <c r="B6" s="26"/>
      <c r="C6" s="26"/>
      <c r="D6" s="26"/>
      <c r="E6" s="26"/>
      <c r="F6" s="26"/>
      <c r="G6" s="26"/>
      <c r="H6" s="26"/>
      <c r="I6" s="26"/>
      <c r="J6" s="26"/>
      <c r="K6" s="26"/>
      <c r="L6" s="26"/>
      <c r="M6" s="26"/>
      <c r="N6" s="26"/>
      <c r="O6" s="26"/>
      <c r="P6" s="26"/>
      <c r="Q6" s="26"/>
      <c r="R6" s="26"/>
      <c r="S6" s="26"/>
    </row>
    <row r="7" spans="1:19" x14ac:dyDescent="0.2">
      <c r="A7" s="12" t="s">
        <v>170</v>
      </c>
      <c r="B7" s="9">
        <v>0</v>
      </c>
      <c r="C7" s="10" t="s">
        <v>178</v>
      </c>
      <c r="D7" s="9">
        <v>0</v>
      </c>
      <c r="E7" s="10" t="s">
        <v>178</v>
      </c>
      <c r="F7" s="9">
        <v>0</v>
      </c>
      <c r="G7" s="10" t="s">
        <v>178</v>
      </c>
      <c r="H7" s="9">
        <v>0</v>
      </c>
      <c r="I7" s="10" t="s">
        <v>178</v>
      </c>
      <c r="J7" s="9">
        <v>0</v>
      </c>
      <c r="K7" s="10" t="s">
        <v>178</v>
      </c>
      <c r="L7" s="9">
        <v>3.8254160363086198</v>
      </c>
      <c r="M7" s="10" t="s">
        <v>159</v>
      </c>
      <c r="N7" s="9">
        <v>0</v>
      </c>
      <c r="O7" s="10" t="s">
        <v>178</v>
      </c>
      <c r="P7" s="9">
        <v>0</v>
      </c>
      <c r="Q7" s="10" t="s">
        <v>238</v>
      </c>
      <c r="R7" s="9">
        <v>3.8254160363086198</v>
      </c>
      <c r="S7" s="10" t="s">
        <v>180</v>
      </c>
    </row>
    <row r="8" spans="1:19" x14ac:dyDescent="0.2">
      <c r="A8" s="12" t="s">
        <v>171</v>
      </c>
      <c r="B8" s="9">
        <v>0</v>
      </c>
      <c r="C8" s="10" t="s">
        <v>178</v>
      </c>
      <c r="D8" s="9">
        <v>0</v>
      </c>
      <c r="E8" s="10" t="s">
        <v>178</v>
      </c>
      <c r="F8" s="9">
        <v>0</v>
      </c>
      <c r="G8" s="10" t="s">
        <v>178</v>
      </c>
      <c r="H8" s="9">
        <v>0</v>
      </c>
      <c r="I8" s="10" t="s">
        <v>178</v>
      </c>
      <c r="J8" s="9">
        <v>0</v>
      </c>
      <c r="K8" s="10" t="s">
        <v>178</v>
      </c>
      <c r="L8" s="9">
        <v>4.8209074999999997</v>
      </c>
      <c r="M8" s="10" t="s">
        <v>159</v>
      </c>
      <c r="N8" s="9">
        <v>0</v>
      </c>
      <c r="O8" s="10" t="s">
        <v>178</v>
      </c>
      <c r="P8" s="9">
        <v>0</v>
      </c>
      <c r="Q8" s="10" t="s">
        <v>238</v>
      </c>
      <c r="R8" s="9">
        <v>4.8209074999999997</v>
      </c>
      <c r="S8" s="10" t="s">
        <v>180</v>
      </c>
    </row>
    <row r="9" spans="1:19" x14ac:dyDescent="0.2">
      <c r="A9" s="12" t="s">
        <v>172</v>
      </c>
      <c r="B9" s="9">
        <v>0</v>
      </c>
      <c r="C9" s="10" t="s">
        <v>178</v>
      </c>
      <c r="D9" s="9">
        <v>31.242723880597001</v>
      </c>
      <c r="E9" s="10" t="s">
        <v>159</v>
      </c>
      <c r="F9" s="9">
        <v>0</v>
      </c>
      <c r="G9" s="10" t="s">
        <v>178</v>
      </c>
      <c r="H9" s="9">
        <v>13.5434383813433</v>
      </c>
      <c r="I9" s="10" t="s">
        <v>159</v>
      </c>
      <c r="J9" s="9">
        <v>0</v>
      </c>
      <c r="K9" s="10" t="s">
        <v>178</v>
      </c>
      <c r="L9" s="9">
        <v>4.4679182089552203</v>
      </c>
      <c r="M9" s="10" t="s">
        <v>159</v>
      </c>
      <c r="N9" s="9">
        <v>0</v>
      </c>
      <c r="O9" s="10" t="s">
        <v>178</v>
      </c>
      <c r="P9" s="9">
        <v>0</v>
      </c>
      <c r="Q9" s="10" t="s">
        <v>238</v>
      </c>
      <c r="R9" s="9">
        <v>49.254080470895502</v>
      </c>
      <c r="S9" s="10" t="s">
        <v>180</v>
      </c>
    </row>
    <row r="10" spans="1:19" x14ac:dyDescent="0.2">
      <c r="A10" s="12" t="s">
        <v>173</v>
      </c>
      <c r="B10" s="9">
        <v>0</v>
      </c>
      <c r="C10" s="10" t="s">
        <v>178</v>
      </c>
      <c r="D10" s="9">
        <v>27.804867256637198</v>
      </c>
      <c r="E10" s="10" t="s">
        <v>159</v>
      </c>
      <c r="F10" s="9">
        <v>0</v>
      </c>
      <c r="G10" s="10" t="s">
        <v>178</v>
      </c>
      <c r="H10" s="9">
        <v>18.1654532079646</v>
      </c>
      <c r="I10" s="10" t="s">
        <v>159</v>
      </c>
      <c r="J10" s="9">
        <v>0</v>
      </c>
      <c r="K10" s="10" t="s">
        <v>178</v>
      </c>
      <c r="L10" s="9">
        <v>4.68599531710914</v>
      </c>
      <c r="M10" s="10" t="s">
        <v>159</v>
      </c>
      <c r="N10" s="9">
        <v>0</v>
      </c>
      <c r="O10" s="10" t="s">
        <v>178</v>
      </c>
      <c r="P10" s="9">
        <v>0</v>
      </c>
      <c r="Q10" s="10" t="s">
        <v>238</v>
      </c>
      <c r="R10" s="9">
        <v>50.656315781710902</v>
      </c>
      <c r="S10" s="10" t="s">
        <v>180</v>
      </c>
    </row>
    <row r="11" spans="1:19" x14ac:dyDescent="0.2">
      <c r="A11" s="12" t="s">
        <v>174</v>
      </c>
      <c r="B11" s="9">
        <v>0</v>
      </c>
      <c r="C11" s="10" t="s">
        <v>178</v>
      </c>
      <c r="D11" s="9">
        <v>27.659906340057599</v>
      </c>
      <c r="E11" s="10" t="s">
        <v>159</v>
      </c>
      <c r="F11" s="9">
        <v>0</v>
      </c>
      <c r="G11" s="10" t="s">
        <v>178</v>
      </c>
      <c r="H11" s="9">
        <v>18.340143263688802</v>
      </c>
      <c r="I11" s="10" t="s">
        <v>159</v>
      </c>
      <c r="J11" s="9">
        <v>0</v>
      </c>
      <c r="K11" s="10" t="s">
        <v>178</v>
      </c>
      <c r="L11" s="9">
        <v>4.3335557636887598</v>
      </c>
      <c r="M11" s="10" t="s">
        <v>159</v>
      </c>
      <c r="N11" s="9">
        <v>3.8279943717579199</v>
      </c>
      <c r="O11" s="10" t="s">
        <v>159</v>
      </c>
      <c r="P11" s="9">
        <v>0</v>
      </c>
      <c r="Q11" s="10" t="s">
        <v>238</v>
      </c>
      <c r="R11" s="9">
        <v>54.1615997391931</v>
      </c>
      <c r="S11" s="10" t="s">
        <v>180</v>
      </c>
    </row>
    <row r="12" spans="1:19" x14ac:dyDescent="0.2">
      <c r="A12" s="12" t="s">
        <v>175</v>
      </c>
      <c r="B12" s="9">
        <v>0</v>
      </c>
      <c r="C12" s="10" t="s">
        <v>178</v>
      </c>
      <c r="D12" s="9">
        <v>11.9288043478261</v>
      </c>
      <c r="E12" s="10" t="s">
        <v>159</v>
      </c>
      <c r="F12" s="9">
        <v>0</v>
      </c>
      <c r="G12" s="10" t="s">
        <v>178</v>
      </c>
      <c r="H12" s="9">
        <v>8.8658040665760893</v>
      </c>
      <c r="I12" s="10" t="s">
        <v>159</v>
      </c>
      <c r="J12" s="9">
        <v>0</v>
      </c>
      <c r="K12" s="10" t="s">
        <v>178</v>
      </c>
      <c r="L12" s="9">
        <v>4.2518891644021704</v>
      </c>
      <c r="M12" s="10" t="s">
        <v>159</v>
      </c>
      <c r="N12" s="9">
        <v>2.65330536820652</v>
      </c>
      <c r="O12" s="10" t="s">
        <v>159</v>
      </c>
      <c r="P12" s="9">
        <v>0</v>
      </c>
      <c r="Q12" s="10" t="s">
        <v>238</v>
      </c>
      <c r="R12" s="9">
        <v>27.699802947010902</v>
      </c>
      <c r="S12" s="10" t="s">
        <v>180</v>
      </c>
    </row>
    <row r="13" spans="1:19" x14ac:dyDescent="0.2">
      <c r="A13" s="12" t="s">
        <v>176</v>
      </c>
      <c r="B13" s="9">
        <v>0</v>
      </c>
      <c r="C13" s="10" t="s">
        <v>178</v>
      </c>
      <c r="D13" s="9">
        <v>11.675495376486101</v>
      </c>
      <c r="E13" s="10" t="s">
        <v>159</v>
      </c>
      <c r="F13" s="9">
        <v>0</v>
      </c>
      <c r="G13" s="10" t="s">
        <v>178</v>
      </c>
      <c r="H13" s="9">
        <v>10.5300801070013</v>
      </c>
      <c r="I13" s="10" t="s">
        <v>159</v>
      </c>
      <c r="J13" s="9">
        <v>0</v>
      </c>
      <c r="K13" s="10" t="s">
        <v>178</v>
      </c>
      <c r="L13" s="9">
        <v>1.74512955746367</v>
      </c>
      <c r="M13" s="10" t="s">
        <v>159</v>
      </c>
      <c r="N13" s="9">
        <v>2.4823712315059399</v>
      </c>
      <c r="O13" s="10" t="s">
        <v>159</v>
      </c>
      <c r="P13" s="9">
        <v>0</v>
      </c>
      <c r="Q13" s="10" t="s">
        <v>238</v>
      </c>
      <c r="R13" s="9">
        <v>26.4330762724571</v>
      </c>
      <c r="S13" s="10" t="s">
        <v>180</v>
      </c>
    </row>
    <row r="14" spans="1:19" x14ac:dyDescent="0.2">
      <c r="A14" s="12" t="s">
        <v>177</v>
      </c>
      <c r="B14" s="9">
        <v>0</v>
      </c>
      <c r="C14" s="10" t="s">
        <v>178</v>
      </c>
      <c r="D14" s="9">
        <v>11.064583333333299</v>
      </c>
      <c r="E14" s="10" t="s">
        <v>159</v>
      </c>
      <c r="F14" s="9">
        <v>0</v>
      </c>
      <c r="G14" s="10" t="s">
        <v>178</v>
      </c>
      <c r="H14" s="9">
        <v>14.282874484294901</v>
      </c>
      <c r="I14" s="10" t="s">
        <v>159</v>
      </c>
      <c r="J14" s="9">
        <v>0</v>
      </c>
      <c r="K14" s="10" t="s">
        <v>178</v>
      </c>
      <c r="L14" s="9">
        <v>1.7911217948717999</v>
      </c>
      <c r="M14" s="10" t="s">
        <v>159</v>
      </c>
      <c r="N14" s="9">
        <v>2.40917310544872</v>
      </c>
      <c r="O14" s="10" t="s">
        <v>159</v>
      </c>
      <c r="P14" s="9">
        <v>0</v>
      </c>
      <c r="Q14" s="10" t="s">
        <v>238</v>
      </c>
      <c r="R14" s="9">
        <v>29.547752717948701</v>
      </c>
      <c r="S14" s="10" t="s">
        <v>180</v>
      </c>
    </row>
    <row r="15" spans="1:19" x14ac:dyDescent="0.2">
      <c r="A15" s="12" t="s">
        <v>181</v>
      </c>
      <c r="B15" s="9">
        <v>0</v>
      </c>
      <c r="C15" s="10" t="s">
        <v>178</v>
      </c>
      <c r="D15" s="9">
        <v>11.007352941176499</v>
      </c>
      <c r="E15" s="10" t="s">
        <v>159</v>
      </c>
      <c r="F15" s="9">
        <v>0</v>
      </c>
      <c r="G15" s="10" t="s">
        <v>178</v>
      </c>
      <c r="H15" s="9">
        <v>16.671459323529401</v>
      </c>
      <c r="I15" s="10" t="s">
        <v>159</v>
      </c>
      <c r="J15" s="9">
        <v>0</v>
      </c>
      <c r="K15" s="10" t="s">
        <v>178</v>
      </c>
      <c r="L15" s="9">
        <v>1.75588235294118</v>
      </c>
      <c r="M15" s="10" t="s">
        <v>159</v>
      </c>
      <c r="N15" s="9">
        <v>2.38450070588235</v>
      </c>
      <c r="O15" s="10" t="s">
        <v>159</v>
      </c>
      <c r="P15" s="9">
        <v>0</v>
      </c>
      <c r="Q15" s="10" t="s">
        <v>238</v>
      </c>
      <c r="R15" s="9">
        <v>31.819195323529399</v>
      </c>
      <c r="S15" s="10" t="s">
        <v>180</v>
      </c>
    </row>
    <row r="16" spans="1:19" x14ac:dyDescent="0.2">
      <c r="A16" s="12" t="s">
        <v>182</v>
      </c>
      <c r="B16" s="9">
        <v>0</v>
      </c>
      <c r="C16" s="10" t="s">
        <v>178</v>
      </c>
      <c r="D16" s="9">
        <v>11.0332212713936</v>
      </c>
      <c r="E16" s="10" t="s">
        <v>159</v>
      </c>
      <c r="F16" s="9">
        <v>0</v>
      </c>
      <c r="G16" s="10" t="s">
        <v>178</v>
      </c>
      <c r="H16" s="9">
        <v>19.271986051650401</v>
      </c>
      <c r="I16" s="10" t="s">
        <v>159</v>
      </c>
      <c r="J16" s="9">
        <v>0</v>
      </c>
      <c r="K16" s="10" t="s">
        <v>178</v>
      </c>
      <c r="L16" s="9">
        <v>2.0957518337408301</v>
      </c>
      <c r="M16" s="10" t="s">
        <v>159</v>
      </c>
      <c r="N16" s="9">
        <v>2.2844399700489002</v>
      </c>
      <c r="O16" s="10" t="s">
        <v>159</v>
      </c>
      <c r="P16" s="9">
        <v>0</v>
      </c>
      <c r="Q16" s="10" t="s">
        <v>238</v>
      </c>
      <c r="R16" s="9">
        <v>34.685399126833701</v>
      </c>
      <c r="S16" s="10" t="s">
        <v>180</v>
      </c>
    </row>
    <row r="17" spans="1:19" x14ac:dyDescent="0.2">
      <c r="A17" s="12" t="s">
        <v>183</v>
      </c>
      <c r="B17" s="9">
        <v>0</v>
      </c>
      <c r="C17" s="10" t="s">
        <v>178</v>
      </c>
      <c r="D17" s="9">
        <v>10.409330568720399</v>
      </c>
      <c r="E17" s="10" t="s">
        <v>159</v>
      </c>
      <c r="F17" s="9">
        <v>0</v>
      </c>
      <c r="G17" s="10" t="s">
        <v>178</v>
      </c>
      <c r="H17" s="9">
        <v>19.9146999466825</v>
      </c>
      <c r="I17" s="10" t="s">
        <v>159</v>
      </c>
      <c r="J17" s="9">
        <v>0</v>
      </c>
      <c r="K17" s="10" t="s">
        <v>178</v>
      </c>
      <c r="L17" s="9">
        <v>2.0200533175355502</v>
      </c>
      <c r="M17" s="10" t="s">
        <v>159</v>
      </c>
      <c r="N17" s="9">
        <v>2.08827014218009</v>
      </c>
      <c r="O17" s="10" t="s">
        <v>159</v>
      </c>
      <c r="P17" s="9">
        <v>0</v>
      </c>
      <c r="Q17" s="10" t="s">
        <v>238</v>
      </c>
      <c r="R17" s="9">
        <v>34.432353975118502</v>
      </c>
      <c r="S17" s="10" t="s">
        <v>180</v>
      </c>
    </row>
    <row r="18" spans="1:19" x14ac:dyDescent="0.2">
      <c r="A18" s="12" t="s">
        <v>184</v>
      </c>
      <c r="B18" s="9">
        <v>0</v>
      </c>
      <c r="C18" s="10" t="s">
        <v>178</v>
      </c>
      <c r="D18" s="9">
        <v>10.404631760644399</v>
      </c>
      <c r="E18" s="10" t="s">
        <v>159</v>
      </c>
      <c r="F18" s="9">
        <v>0</v>
      </c>
      <c r="G18" s="10" t="s">
        <v>178</v>
      </c>
      <c r="H18" s="9">
        <v>18.075619706847</v>
      </c>
      <c r="I18" s="10" t="s">
        <v>159</v>
      </c>
      <c r="J18" s="9">
        <v>0</v>
      </c>
      <c r="K18" s="10" t="s">
        <v>178</v>
      </c>
      <c r="L18" s="9">
        <v>2.0444188722669701</v>
      </c>
      <c r="M18" s="10" t="s">
        <v>159</v>
      </c>
      <c r="N18" s="9">
        <v>2.3825304437054098</v>
      </c>
      <c r="O18" s="10" t="s">
        <v>159</v>
      </c>
      <c r="P18" s="9">
        <v>0</v>
      </c>
      <c r="Q18" s="10" t="s">
        <v>238</v>
      </c>
      <c r="R18" s="9">
        <v>32.9072007834638</v>
      </c>
      <c r="S18" s="10" t="s">
        <v>180</v>
      </c>
    </row>
    <row r="19" spans="1:19" x14ac:dyDescent="0.2">
      <c r="A19" s="12" t="s">
        <v>185</v>
      </c>
      <c r="B19" s="9">
        <v>0</v>
      </c>
      <c r="C19" s="10" t="s">
        <v>178</v>
      </c>
      <c r="D19" s="9">
        <v>10.168067928730499</v>
      </c>
      <c r="E19" s="10" t="s">
        <v>159</v>
      </c>
      <c r="F19" s="9">
        <v>0</v>
      </c>
      <c r="G19" s="10" t="s">
        <v>178</v>
      </c>
      <c r="H19" s="9">
        <v>22.599784741091302</v>
      </c>
      <c r="I19" s="10" t="s">
        <v>159</v>
      </c>
      <c r="J19" s="9">
        <v>0</v>
      </c>
      <c r="K19" s="10" t="s">
        <v>178</v>
      </c>
      <c r="L19" s="9">
        <v>2.1157850779510001</v>
      </c>
      <c r="M19" s="10" t="s">
        <v>159</v>
      </c>
      <c r="N19" s="9">
        <v>2.0769107734723802</v>
      </c>
      <c r="O19" s="10" t="s">
        <v>159</v>
      </c>
      <c r="P19" s="9">
        <v>0</v>
      </c>
      <c r="Q19" s="10" t="s">
        <v>238</v>
      </c>
      <c r="R19" s="9">
        <v>36.960548521245201</v>
      </c>
      <c r="S19" s="10" t="s">
        <v>180</v>
      </c>
    </row>
    <row r="20" spans="1:19" x14ac:dyDescent="0.2">
      <c r="A20" s="12" t="s">
        <v>187</v>
      </c>
      <c r="B20" s="9">
        <v>0</v>
      </c>
      <c r="C20" s="10" t="s">
        <v>178</v>
      </c>
      <c r="D20" s="9">
        <v>12.8450593952484</v>
      </c>
      <c r="E20" s="10" t="s">
        <v>159</v>
      </c>
      <c r="F20" s="9">
        <v>0</v>
      </c>
      <c r="G20" s="10" t="s">
        <v>178</v>
      </c>
      <c r="H20" s="9">
        <v>24.533865446004299</v>
      </c>
      <c r="I20" s="10" t="s">
        <v>159</v>
      </c>
      <c r="J20" s="9">
        <v>0</v>
      </c>
      <c r="K20" s="10" t="s">
        <v>178</v>
      </c>
      <c r="L20" s="9">
        <v>2.2916306695464401</v>
      </c>
      <c r="M20" s="10" t="s">
        <v>159</v>
      </c>
      <c r="N20" s="9">
        <v>2.0259369667926599</v>
      </c>
      <c r="O20" s="10" t="s">
        <v>159</v>
      </c>
      <c r="P20" s="9">
        <v>0</v>
      </c>
      <c r="Q20" s="10" t="s">
        <v>238</v>
      </c>
      <c r="R20" s="9">
        <v>41.696492477591804</v>
      </c>
      <c r="S20" s="10" t="s">
        <v>180</v>
      </c>
    </row>
    <row r="21" spans="1:19" x14ac:dyDescent="0.2">
      <c r="A21" s="12" t="s">
        <v>188</v>
      </c>
      <c r="B21" s="9">
        <v>0</v>
      </c>
      <c r="C21" s="10" t="s">
        <v>178</v>
      </c>
      <c r="D21" s="9">
        <v>13.089847046413499</v>
      </c>
      <c r="E21" s="10" t="s">
        <v>159</v>
      </c>
      <c r="F21" s="9">
        <v>0</v>
      </c>
      <c r="G21" s="10" t="s">
        <v>178</v>
      </c>
      <c r="H21" s="9">
        <v>22.133249147151901</v>
      </c>
      <c r="I21" s="10" t="s">
        <v>159</v>
      </c>
      <c r="J21" s="9">
        <v>0</v>
      </c>
      <c r="K21" s="10" t="s">
        <v>178</v>
      </c>
      <c r="L21" s="9">
        <v>2.2049841772151901</v>
      </c>
      <c r="M21" s="10" t="s">
        <v>159</v>
      </c>
      <c r="N21" s="9">
        <v>1.7548345627637101</v>
      </c>
      <c r="O21" s="10" t="s">
        <v>159</v>
      </c>
      <c r="P21" s="9">
        <v>0</v>
      </c>
      <c r="Q21" s="10" t="s">
        <v>238</v>
      </c>
      <c r="R21" s="9">
        <v>39.182914933544303</v>
      </c>
      <c r="S21" s="10" t="s">
        <v>180</v>
      </c>
    </row>
    <row r="22" spans="1:19" x14ac:dyDescent="0.2">
      <c r="A22" s="12" t="s">
        <v>189</v>
      </c>
      <c r="B22" s="9">
        <v>0</v>
      </c>
      <c r="C22" s="10" t="s">
        <v>178</v>
      </c>
      <c r="D22" s="9">
        <v>14.416299897645899</v>
      </c>
      <c r="E22" s="10" t="s">
        <v>159</v>
      </c>
      <c r="F22" s="9">
        <v>0</v>
      </c>
      <c r="G22" s="10" t="s">
        <v>178</v>
      </c>
      <c r="H22" s="9">
        <v>24.239927903275301</v>
      </c>
      <c r="I22" s="10" t="s">
        <v>159</v>
      </c>
      <c r="J22" s="9">
        <v>0</v>
      </c>
      <c r="K22" s="10" t="s">
        <v>178</v>
      </c>
      <c r="L22" s="9">
        <v>2.3475946775844401</v>
      </c>
      <c r="M22" s="10" t="s">
        <v>159</v>
      </c>
      <c r="N22" s="9">
        <v>1.68715180808598</v>
      </c>
      <c r="O22" s="10" t="s">
        <v>159</v>
      </c>
      <c r="P22" s="9">
        <v>0</v>
      </c>
      <c r="Q22" s="10" t="s">
        <v>238</v>
      </c>
      <c r="R22" s="9">
        <v>42.690974286591597</v>
      </c>
      <c r="S22" s="10" t="s">
        <v>180</v>
      </c>
    </row>
    <row r="23" spans="1:19" x14ac:dyDescent="0.2">
      <c r="A23" s="12" t="s">
        <v>190</v>
      </c>
      <c r="B23" s="9">
        <v>0</v>
      </c>
      <c r="C23" s="10" t="s">
        <v>178</v>
      </c>
      <c r="D23" s="9">
        <v>15.179824999999999</v>
      </c>
      <c r="E23" s="10" t="s">
        <v>159</v>
      </c>
      <c r="F23" s="9">
        <v>0</v>
      </c>
      <c r="G23" s="10" t="s">
        <v>178</v>
      </c>
      <c r="H23" s="9">
        <v>25.364056754</v>
      </c>
      <c r="I23" s="10" t="s">
        <v>159</v>
      </c>
      <c r="J23" s="9">
        <v>0</v>
      </c>
      <c r="K23" s="10" t="s">
        <v>178</v>
      </c>
      <c r="L23" s="9">
        <v>2.2407249999999999</v>
      </c>
      <c r="M23" s="10" t="s">
        <v>159</v>
      </c>
      <c r="N23" s="9">
        <v>2.0076707295</v>
      </c>
      <c r="O23" s="10" t="s">
        <v>159</v>
      </c>
      <c r="P23" s="9">
        <v>0</v>
      </c>
      <c r="Q23" s="10" t="s">
        <v>238</v>
      </c>
      <c r="R23" s="9">
        <v>44.792277483500001</v>
      </c>
      <c r="S23" s="10" t="s">
        <v>180</v>
      </c>
    </row>
    <row r="24" spans="1:19" x14ac:dyDescent="0.2">
      <c r="A24" s="12" t="s">
        <v>191</v>
      </c>
      <c r="B24" s="9">
        <v>0</v>
      </c>
      <c r="C24" s="10" t="s">
        <v>178</v>
      </c>
      <c r="D24" s="9">
        <v>14.7925953079179</v>
      </c>
      <c r="E24" s="10" t="s">
        <v>159</v>
      </c>
      <c r="F24" s="9">
        <v>0</v>
      </c>
      <c r="G24" s="10" t="s">
        <v>178</v>
      </c>
      <c r="H24" s="9">
        <v>25.211418236070401</v>
      </c>
      <c r="I24" s="10" t="s">
        <v>159</v>
      </c>
      <c r="J24" s="9">
        <v>0</v>
      </c>
      <c r="K24" s="10" t="s">
        <v>178</v>
      </c>
      <c r="L24" s="9">
        <v>2.1375122189638298</v>
      </c>
      <c r="M24" s="10" t="s">
        <v>159</v>
      </c>
      <c r="N24" s="9">
        <v>3.8682671152996102</v>
      </c>
      <c r="O24" s="10" t="s">
        <v>159</v>
      </c>
      <c r="P24" s="9">
        <v>0</v>
      </c>
      <c r="Q24" s="10" t="s">
        <v>238</v>
      </c>
      <c r="R24" s="9">
        <v>46.009792878251702</v>
      </c>
      <c r="S24" s="10" t="s">
        <v>180</v>
      </c>
    </row>
    <row r="25" spans="1:19" x14ac:dyDescent="0.2">
      <c r="A25" s="12" t="s">
        <v>192</v>
      </c>
      <c r="B25" s="9">
        <v>0</v>
      </c>
      <c r="C25" s="10" t="s">
        <v>178</v>
      </c>
      <c r="D25" s="9">
        <v>14.070904761904799</v>
      </c>
      <c r="E25" s="10" t="s">
        <v>159</v>
      </c>
      <c r="F25" s="9">
        <v>0</v>
      </c>
      <c r="G25" s="10" t="s">
        <v>178</v>
      </c>
      <c r="H25" s="9">
        <v>24.8327502180952</v>
      </c>
      <c r="I25" s="10" t="s">
        <v>159</v>
      </c>
      <c r="J25" s="9">
        <v>13.5147380952381</v>
      </c>
      <c r="K25" s="10" t="s">
        <v>159</v>
      </c>
      <c r="L25" s="9">
        <v>2.27838095238095</v>
      </c>
      <c r="M25" s="10" t="s">
        <v>159</v>
      </c>
      <c r="N25" s="9">
        <v>4.0685113771514301</v>
      </c>
      <c r="O25" s="10" t="s">
        <v>159</v>
      </c>
      <c r="P25" s="9">
        <v>0</v>
      </c>
      <c r="Q25" s="10" t="s">
        <v>238</v>
      </c>
      <c r="R25" s="9">
        <v>58.765285404770502</v>
      </c>
      <c r="S25" s="10" t="s">
        <v>180</v>
      </c>
    </row>
    <row r="26" spans="1:19" x14ac:dyDescent="0.2">
      <c r="A26" s="12" t="s">
        <v>193</v>
      </c>
      <c r="B26" s="9">
        <v>8.3614232209737793E-2</v>
      </c>
      <c r="C26" s="10" t="s">
        <v>159</v>
      </c>
      <c r="D26" s="9">
        <v>15.22109082397</v>
      </c>
      <c r="E26" s="10" t="s">
        <v>159</v>
      </c>
      <c r="F26" s="9">
        <v>0</v>
      </c>
      <c r="G26" s="10" t="s">
        <v>178</v>
      </c>
      <c r="H26" s="9">
        <v>22.702108086610501</v>
      </c>
      <c r="I26" s="10" t="s">
        <v>159</v>
      </c>
      <c r="J26" s="9">
        <v>13.172542134831501</v>
      </c>
      <c r="K26" s="10" t="s">
        <v>159</v>
      </c>
      <c r="L26" s="9">
        <v>2.2498829588014999</v>
      </c>
      <c r="M26" s="10" t="s">
        <v>159</v>
      </c>
      <c r="N26" s="9">
        <v>4.4637378541666699</v>
      </c>
      <c r="O26" s="10" t="s">
        <v>159</v>
      </c>
      <c r="P26" s="9">
        <v>0</v>
      </c>
      <c r="Q26" s="10" t="s">
        <v>238</v>
      </c>
      <c r="R26" s="9">
        <v>57.892976090589897</v>
      </c>
      <c r="S26" s="10" t="s">
        <v>180</v>
      </c>
    </row>
    <row r="27" spans="1:19" x14ac:dyDescent="0.2">
      <c r="A27" s="12" t="s">
        <v>195</v>
      </c>
      <c r="B27" s="9">
        <v>0.12802400738688799</v>
      </c>
      <c r="C27" s="10" t="s">
        <v>159</v>
      </c>
      <c r="D27" s="9">
        <v>16.693028624192099</v>
      </c>
      <c r="E27" s="10" t="s">
        <v>159</v>
      </c>
      <c r="F27" s="9">
        <v>0</v>
      </c>
      <c r="G27" s="10" t="s">
        <v>178</v>
      </c>
      <c r="H27" s="9">
        <v>22.9026284702216</v>
      </c>
      <c r="I27" s="10" t="s">
        <v>159</v>
      </c>
      <c r="J27" s="9">
        <v>14.375577100646399</v>
      </c>
      <c r="K27" s="10" t="s">
        <v>159</v>
      </c>
      <c r="L27" s="9">
        <v>2.4400507848568802</v>
      </c>
      <c r="M27" s="10" t="s">
        <v>159</v>
      </c>
      <c r="N27" s="9">
        <v>5.2077562326869797</v>
      </c>
      <c r="O27" s="10" t="s">
        <v>159</v>
      </c>
      <c r="P27" s="9">
        <v>0</v>
      </c>
      <c r="Q27" s="10" t="s">
        <v>238</v>
      </c>
      <c r="R27" s="9">
        <v>61.747065219990802</v>
      </c>
      <c r="S27" s="10" t="s">
        <v>180</v>
      </c>
    </row>
    <row r="28" spans="1:19" x14ac:dyDescent="0.2">
      <c r="A28" s="12" t="s">
        <v>196</v>
      </c>
      <c r="B28" s="9">
        <v>0.32307168784029</v>
      </c>
      <c r="C28" s="10" t="s">
        <v>159</v>
      </c>
      <c r="D28" s="9">
        <v>17.494918330308501</v>
      </c>
      <c r="E28" s="10" t="s">
        <v>159</v>
      </c>
      <c r="F28" s="9">
        <v>0</v>
      </c>
      <c r="G28" s="10" t="s">
        <v>178</v>
      </c>
      <c r="H28" s="9">
        <v>21.7233099557623</v>
      </c>
      <c r="I28" s="10" t="s">
        <v>159</v>
      </c>
      <c r="J28" s="9">
        <v>15.4615925589837</v>
      </c>
      <c r="K28" s="10" t="s">
        <v>159</v>
      </c>
      <c r="L28" s="9">
        <v>2.7775635208711398</v>
      </c>
      <c r="M28" s="10" t="s">
        <v>159</v>
      </c>
      <c r="N28" s="9">
        <v>6.0359569311656101</v>
      </c>
      <c r="O28" s="10" t="s">
        <v>159</v>
      </c>
      <c r="P28" s="9">
        <v>0</v>
      </c>
      <c r="Q28" s="10" t="s">
        <v>238</v>
      </c>
      <c r="R28" s="9">
        <v>63.816412984931503</v>
      </c>
      <c r="S28" s="10" t="s">
        <v>180</v>
      </c>
    </row>
    <row r="29" spans="1:19" x14ac:dyDescent="0.2">
      <c r="A29" s="12" t="s">
        <v>198</v>
      </c>
      <c r="B29" s="9">
        <v>1.17813891362422</v>
      </c>
      <c r="C29" s="10" t="s">
        <v>159</v>
      </c>
      <c r="D29" s="9">
        <v>16.553584149599299</v>
      </c>
      <c r="E29" s="10" t="s">
        <v>159</v>
      </c>
      <c r="F29" s="9">
        <v>1.09861976847729</v>
      </c>
      <c r="G29" s="10" t="s">
        <v>159</v>
      </c>
      <c r="H29" s="9">
        <v>20.6385234939893</v>
      </c>
      <c r="I29" s="10" t="s">
        <v>159</v>
      </c>
      <c r="J29" s="9">
        <v>14.515382902938599</v>
      </c>
      <c r="K29" s="10" t="s">
        <v>159</v>
      </c>
      <c r="L29" s="9">
        <v>1.74942119323241</v>
      </c>
      <c r="M29" s="10" t="s">
        <v>159</v>
      </c>
      <c r="N29" s="9">
        <v>5.8491818103366002</v>
      </c>
      <c r="O29" s="10" t="s">
        <v>159</v>
      </c>
      <c r="P29" s="9">
        <v>0</v>
      </c>
      <c r="Q29" s="10" t="s">
        <v>238</v>
      </c>
      <c r="R29" s="9">
        <v>61.582852232197702</v>
      </c>
      <c r="S29" s="10" t="s">
        <v>159</v>
      </c>
    </row>
    <row r="30" spans="1:19" x14ac:dyDescent="0.2">
      <c r="A30" s="12" t="s">
        <v>199</v>
      </c>
      <c r="B30" s="9">
        <v>1.1966257668711699</v>
      </c>
      <c r="C30" s="10" t="s">
        <v>159</v>
      </c>
      <c r="D30" s="9">
        <v>15.557164767747601</v>
      </c>
      <c r="E30" s="10" t="s">
        <v>159</v>
      </c>
      <c r="F30" s="9">
        <v>1.03391761612621</v>
      </c>
      <c r="G30" s="10" t="s">
        <v>159</v>
      </c>
      <c r="H30" s="9">
        <v>20.929764034618799</v>
      </c>
      <c r="I30" s="10" t="s">
        <v>159</v>
      </c>
      <c r="J30" s="9">
        <v>14.592243645924601</v>
      </c>
      <c r="K30" s="10" t="s">
        <v>159</v>
      </c>
      <c r="L30" s="9">
        <v>2.3283742331288302</v>
      </c>
      <c r="M30" s="10" t="s">
        <v>159</v>
      </c>
      <c r="N30" s="9">
        <v>5.4878679054583204</v>
      </c>
      <c r="O30" s="10" t="s">
        <v>159</v>
      </c>
      <c r="P30" s="9">
        <v>0</v>
      </c>
      <c r="Q30" s="10" t="s">
        <v>238</v>
      </c>
      <c r="R30" s="9">
        <v>61.1259579698755</v>
      </c>
      <c r="S30" s="10" t="s">
        <v>159</v>
      </c>
    </row>
    <row r="31" spans="1:19" x14ac:dyDescent="0.2">
      <c r="A31" s="12" t="s">
        <v>200</v>
      </c>
      <c r="B31" s="9">
        <v>2.8973854796888499</v>
      </c>
      <c r="C31" s="10" t="s">
        <v>159</v>
      </c>
      <c r="D31" s="9">
        <v>11.2340968020743</v>
      </c>
      <c r="E31" s="10" t="s">
        <v>159</v>
      </c>
      <c r="F31" s="9">
        <v>0.93735955056179798</v>
      </c>
      <c r="G31" s="10" t="s">
        <v>159</v>
      </c>
      <c r="H31" s="9">
        <v>16.4235863960674</v>
      </c>
      <c r="I31" s="10" t="s">
        <v>159</v>
      </c>
      <c r="J31" s="9">
        <v>12.8539109766638</v>
      </c>
      <c r="K31" s="10" t="s">
        <v>159</v>
      </c>
      <c r="L31" s="9">
        <v>1.8351123595505601</v>
      </c>
      <c r="M31" s="10" t="s">
        <v>159</v>
      </c>
      <c r="N31" s="9">
        <v>3.8487692696629199</v>
      </c>
      <c r="O31" s="10" t="s">
        <v>159</v>
      </c>
      <c r="P31" s="9">
        <v>0</v>
      </c>
      <c r="Q31" s="10" t="s">
        <v>238</v>
      </c>
      <c r="R31" s="9">
        <v>50.030220834269699</v>
      </c>
      <c r="S31" s="10" t="s">
        <v>159</v>
      </c>
    </row>
    <row r="32" spans="1:19" x14ac:dyDescent="0.2">
      <c r="A32" s="15" t="s">
        <v>201</v>
      </c>
      <c r="B32" s="13">
        <v>4.9189999999999996</v>
      </c>
      <c r="C32" s="14" t="s">
        <v>159</v>
      </c>
      <c r="D32" s="13">
        <v>15.717000000000001</v>
      </c>
      <c r="E32" s="14" t="s">
        <v>159</v>
      </c>
      <c r="F32" s="13">
        <v>1.6240000000000001</v>
      </c>
      <c r="G32" s="14" t="s">
        <v>159</v>
      </c>
      <c r="H32" s="13">
        <v>22.554677680000001</v>
      </c>
      <c r="I32" s="14" t="s">
        <v>159</v>
      </c>
      <c r="J32" s="13">
        <v>16.824000000000002</v>
      </c>
      <c r="K32" s="14" t="s">
        <v>159</v>
      </c>
      <c r="L32" s="13">
        <v>2.5482640000000001</v>
      </c>
      <c r="M32" s="14" t="s">
        <v>159</v>
      </c>
      <c r="N32" s="13">
        <v>3.2521888900000002</v>
      </c>
      <c r="O32" s="14" t="s">
        <v>159</v>
      </c>
      <c r="P32" s="13">
        <v>0</v>
      </c>
      <c r="Q32" s="14" t="s">
        <v>238</v>
      </c>
      <c r="R32" s="13">
        <v>67.439130570000003</v>
      </c>
      <c r="S32" s="14" t="s">
        <v>159</v>
      </c>
    </row>
    <row r="34" spans="1:2" x14ac:dyDescent="0.2">
      <c r="A34" s="16" t="s">
        <v>202</v>
      </c>
      <c r="B34" s="16" t="s">
        <v>227</v>
      </c>
    </row>
    <row r="37" spans="1:2" x14ac:dyDescent="0.2">
      <c r="B37" s="16" t="s">
        <v>208</v>
      </c>
    </row>
    <row r="38" spans="1:2" x14ac:dyDescent="0.2">
      <c r="B38" s="16" t="s">
        <v>241</v>
      </c>
    </row>
    <row r="39" spans="1:2" x14ac:dyDescent="0.2">
      <c r="B39" s="16" t="s">
        <v>209</v>
      </c>
    </row>
    <row r="42" spans="1:2" x14ac:dyDescent="0.2">
      <c r="A42" s="17" t="str">
        <f>HYPERLINK("#'KENO 11'!A2", "&lt;&lt;&lt; Previous table")</f>
        <v>&lt;&lt;&lt; Previous table</v>
      </c>
    </row>
    <row r="43" spans="1:2" x14ac:dyDescent="0.2">
      <c r="A43" s="17" t="str">
        <f>HYPERLINK("#'KENO 13'!A2", "&gt;&gt;&gt; Next table")</f>
        <v>&gt;&gt;&gt; Next table</v>
      </c>
    </row>
  </sheetData>
  <mergeCells count="12">
    <mergeCell ref="A2:S2"/>
    <mergeCell ref="A3:S3"/>
    <mergeCell ref="A6:S6"/>
    <mergeCell ref="B5:C5"/>
    <mergeCell ref="D5:E5"/>
    <mergeCell ref="F5:G5"/>
    <mergeCell ref="H5:I5"/>
    <mergeCell ref="J5:K5"/>
    <mergeCell ref="L5:M5"/>
    <mergeCell ref="N5:O5"/>
    <mergeCell ref="P5:Q5"/>
    <mergeCell ref="R5:S5"/>
  </mergeCells>
  <pageMargins left="0.7" right="0.7" top="0.75" bottom="0.75" header="0.3" footer="0.3"/>
  <pageSetup paperSize="9" orientation="portrait" horizontalDpi="300" verticalDpi="30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S46"/>
  <sheetViews>
    <sheetView workbookViewId="0"/>
  </sheetViews>
  <sheetFormatPr defaultColWidth="11.42578125" defaultRowHeight="12.75" x14ac:dyDescent="0.2"/>
  <cols>
    <col min="1" max="2" width="12.7109375" customWidth="1"/>
    <col min="3" max="3" width="4.42578125" customWidth="1"/>
    <col min="4" max="4" width="12.7109375" customWidth="1"/>
    <col min="5" max="5" width="4.42578125" customWidth="1"/>
    <col min="6" max="6" width="12.7109375" customWidth="1"/>
    <col min="7" max="7" width="4.42578125" customWidth="1"/>
    <col min="8" max="8" width="12.7109375" customWidth="1"/>
    <col min="9" max="9" width="4.42578125" customWidth="1"/>
    <col min="10" max="10" width="12.7109375" customWidth="1"/>
    <col min="11" max="11" width="4.42578125" customWidth="1"/>
    <col min="12" max="12" width="12.7109375" customWidth="1"/>
    <col min="13" max="13" width="4.42578125" customWidth="1"/>
    <col min="14" max="14" width="12.7109375" customWidth="1"/>
    <col min="15" max="15" width="4.42578125" customWidth="1"/>
    <col min="16" max="16" width="12.7109375" customWidth="1"/>
    <col min="17" max="17" width="4.42578125" customWidth="1"/>
    <col min="18" max="18" width="12.7109375" customWidth="1"/>
    <col min="19" max="19" width="4.42578125" customWidth="1"/>
  </cols>
  <sheetData>
    <row r="1" spans="1:19" x14ac:dyDescent="0.2">
      <c r="A1" s="8" t="str">
        <f>HYPERLINK("#'INDEX'!B9", "Link to index")</f>
        <v>Link to index</v>
      </c>
    </row>
    <row r="2" spans="1:19" ht="15.75" customHeight="1" x14ac:dyDescent="0.2">
      <c r="A2" s="25" t="s">
        <v>213</v>
      </c>
      <c r="B2" s="24"/>
      <c r="C2" s="24"/>
      <c r="D2" s="24"/>
      <c r="E2" s="24"/>
      <c r="F2" s="24"/>
      <c r="G2" s="24"/>
      <c r="H2" s="24"/>
      <c r="I2" s="24"/>
      <c r="J2" s="24"/>
      <c r="K2" s="24"/>
      <c r="L2" s="24"/>
      <c r="M2" s="24"/>
      <c r="N2" s="24"/>
      <c r="O2" s="24"/>
      <c r="P2" s="24"/>
      <c r="Q2" s="24"/>
      <c r="R2" s="24"/>
      <c r="S2" s="24"/>
    </row>
    <row r="3" spans="1:19" ht="15.75" customHeight="1" x14ac:dyDescent="0.2">
      <c r="A3" s="25" t="s">
        <v>27</v>
      </c>
      <c r="B3" s="24"/>
      <c r="C3" s="24"/>
      <c r="D3" s="24"/>
      <c r="E3" s="24"/>
      <c r="F3" s="24"/>
      <c r="G3" s="24"/>
      <c r="H3" s="24"/>
      <c r="I3" s="24"/>
      <c r="J3" s="24"/>
      <c r="K3" s="24"/>
      <c r="L3" s="24"/>
      <c r="M3" s="24"/>
      <c r="N3" s="24"/>
      <c r="O3" s="24"/>
      <c r="P3" s="24"/>
      <c r="Q3" s="24"/>
      <c r="R3" s="24"/>
      <c r="S3" s="24"/>
    </row>
    <row r="4" spans="1:19" ht="15.75" customHeight="1" x14ac:dyDescent="0.2"/>
    <row r="5" spans="1:19" ht="55.5" customHeight="1" x14ac:dyDescent="0.2">
      <c r="A5" s="11" t="s">
        <v>159</v>
      </c>
      <c r="B5" s="27" t="s">
        <v>160</v>
      </c>
      <c r="C5" s="27" t="s">
        <v>159</v>
      </c>
      <c r="D5" s="27" t="s">
        <v>161</v>
      </c>
      <c r="E5" s="27" t="s">
        <v>159</v>
      </c>
      <c r="F5" s="27" t="s">
        <v>162</v>
      </c>
      <c r="G5" s="27" t="s">
        <v>159</v>
      </c>
      <c r="H5" s="27" t="s">
        <v>163</v>
      </c>
      <c r="I5" s="27" t="s">
        <v>159</v>
      </c>
      <c r="J5" s="27" t="s">
        <v>164</v>
      </c>
      <c r="K5" s="27" t="s">
        <v>159</v>
      </c>
      <c r="L5" s="27" t="s">
        <v>165</v>
      </c>
      <c r="M5" s="27" t="s">
        <v>159</v>
      </c>
      <c r="N5" s="27" t="s">
        <v>166</v>
      </c>
      <c r="O5" s="27" t="s">
        <v>159</v>
      </c>
      <c r="P5" s="27" t="s">
        <v>167</v>
      </c>
      <c r="Q5" s="27" t="s">
        <v>159</v>
      </c>
      <c r="R5" s="27" t="s">
        <v>168</v>
      </c>
      <c r="S5" s="27" t="s">
        <v>159</v>
      </c>
    </row>
    <row r="6" spans="1:19" x14ac:dyDescent="0.2">
      <c r="A6" s="26" t="s">
        <v>212</v>
      </c>
      <c r="B6" s="26"/>
      <c r="C6" s="26"/>
      <c r="D6" s="26"/>
      <c r="E6" s="26"/>
      <c r="F6" s="26"/>
      <c r="G6" s="26"/>
      <c r="H6" s="26"/>
      <c r="I6" s="26"/>
      <c r="J6" s="26"/>
      <c r="K6" s="26"/>
      <c r="L6" s="26"/>
      <c r="M6" s="26"/>
      <c r="N6" s="26"/>
      <c r="O6" s="26"/>
      <c r="P6" s="26"/>
      <c r="Q6" s="26"/>
      <c r="R6" s="26"/>
      <c r="S6" s="26"/>
    </row>
    <row r="7" spans="1:19" x14ac:dyDescent="0.2">
      <c r="A7" s="12" t="s">
        <v>170</v>
      </c>
      <c r="B7" s="18">
        <v>1115.4989194362099</v>
      </c>
      <c r="C7" s="10" t="s">
        <v>159</v>
      </c>
      <c r="D7" s="18">
        <v>639.53522959525299</v>
      </c>
      <c r="E7" s="10" t="s">
        <v>159</v>
      </c>
      <c r="F7" s="18">
        <v>7448.6521390528196</v>
      </c>
      <c r="G7" s="10" t="s">
        <v>159</v>
      </c>
      <c r="H7" s="18">
        <v>1832.87121352811</v>
      </c>
      <c r="I7" s="10" t="s">
        <v>159</v>
      </c>
      <c r="J7" s="18">
        <v>551.173900460082</v>
      </c>
      <c r="K7" s="10" t="s">
        <v>159</v>
      </c>
      <c r="L7" s="18">
        <v>4559.1641794122497</v>
      </c>
      <c r="M7" s="10" t="s">
        <v>159</v>
      </c>
      <c r="N7" s="18">
        <v>2094.03164267697</v>
      </c>
      <c r="O7" s="10" t="s">
        <v>159</v>
      </c>
      <c r="P7" s="18">
        <v>2831.9624125345099</v>
      </c>
      <c r="Q7" s="10" t="s">
        <v>159</v>
      </c>
      <c r="R7" s="18">
        <v>1591.9157371568799</v>
      </c>
      <c r="S7" s="10" t="s">
        <v>159</v>
      </c>
    </row>
    <row r="8" spans="1:19" x14ac:dyDescent="0.2">
      <c r="A8" s="12" t="s">
        <v>171</v>
      </c>
      <c r="B8" s="18">
        <v>661.00366090108002</v>
      </c>
      <c r="C8" s="10" t="s">
        <v>159</v>
      </c>
      <c r="D8" s="18">
        <v>805.56371916130104</v>
      </c>
      <c r="E8" s="10" t="s">
        <v>159</v>
      </c>
      <c r="F8" s="18">
        <v>5594.61092660752</v>
      </c>
      <c r="G8" s="10" t="s">
        <v>159</v>
      </c>
      <c r="H8" s="18">
        <v>2058.4456217244801</v>
      </c>
      <c r="I8" s="10" t="s">
        <v>159</v>
      </c>
      <c r="J8" s="18">
        <v>417.42523506485901</v>
      </c>
      <c r="K8" s="10" t="s">
        <v>159</v>
      </c>
      <c r="L8" s="18">
        <v>4758.7850569325101</v>
      </c>
      <c r="M8" s="10" t="s">
        <v>159</v>
      </c>
      <c r="N8" s="18">
        <v>3346.5646964583998</v>
      </c>
      <c r="O8" s="10" t="s">
        <v>159</v>
      </c>
      <c r="P8" s="18">
        <v>2390.8830024220101</v>
      </c>
      <c r="Q8" s="10" t="s">
        <v>159</v>
      </c>
      <c r="R8" s="18">
        <v>1931.51913894159</v>
      </c>
      <c r="S8" s="10" t="s">
        <v>159</v>
      </c>
    </row>
    <row r="9" spans="1:19" x14ac:dyDescent="0.2">
      <c r="A9" s="12" t="s">
        <v>172</v>
      </c>
      <c r="B9" s="18">
        <v>636.62092735127601</v>
      </c>
      <c r="C9" s="10" t="s">
        <v>159</v>
      </c>
      <c r="D9" s="18">
        <v>982.42640904985603</v>
      </c>
      <c r="E9" s="10" t="s">
        <v>159</v>
      </c>
      <c r="F9" s="18">
        <v>6055.1050277160903</v>
      </c>
      <c r="G9" s="10" t="s">
        <v>159</v>
      </c>
      <c r="H9" s="18">
        <v>3146.2351269323199</v>
      </c>
      <c r="I9" s="10" t="s">
        <v>159</v>
      </c>
      <c r="J9" s="18">
        <v>440.79959165613599</v>
      </c>
      <c r="K9" s="10" t="s">
        <v>159</v>
      </c>
      <c r="L9" s="18">
        <v>4765.6221876167801</v>
      </c>
      <c r="M9" s="10" t="s">
        <v>159</v>
      </c>
      <c r="N9" s="18">
        <v>6615.2659566824204</v>
      </c>
      <c r="O9" s="10" t="s">
        <v>159</v>
      </c>
      <c r="P9" s="18">
        <v>2242.3510226216399</v>
      </c>
      <c r="Q9" s="10" t="s">
        <v>159</v>
      </c>
      <c r="R9" s="18">
        <v>2997.3106710754</v>
      </c>
      <c r="S9" s="10" t="s">
        <v>159</v>
      </c>
    </row>
    <row r="10" spans="1:19" x14ac:dyDescent="0.2">
      <c r="A10" s="12" t="s">
        <v>173</v>
      </c>
      <c r="B10" s="18">
        <v>741.24920029731004</v>
      </c>
      <c r="C10" s="10" t="s">
        <v>159</v>
      </c>
      <c r="D10" s="18">
        <v>1031.1347893155601</v>
      </c>
      <c r="E10" s="10" t="s">
        <v>159</v>
      </c>
      <c r="F10" s="18">
        <v>6863.4591897611199</v>
      </c>
      <c r="G10" s="10" t="s">
        <v>159</v>
      </c>
      <c r="H10" s="18">
        <v>3510.3408718485298</v>
      </c>
      <c r="I10" s="10" t="s">
        <v>159</v>
      </c>
      <c r="J10" s="18">
        <v>454.66959882986401</v>
      </c>
      <c r="K10" s="10" t="s">
        <v>159</v>
      </c>
      <c r="L10" s="18">
        <v>4905.5234450160397</v>
      </c>
      <c r="M10" s="10" t="s">
        <v>159</v>
      </c>
      <c r="N10" s="18">
        <v>4507.8766713611803</v>
      </c>
      <c r="O10" s="10" t="s">
        <v>159</v>
      </c>
      <c r="P10" s="18">
        <v>1733.70086299062</v>
      </c>
      <c r="Q10" s="10" t="s">
        <v>159</v>
      </c>
      <c r="R10" s="18">
        <v>2517.9329864851802</v>
      </c>
      <c r="S10" s="10" t="s">
        <v>159</v>
      </c>
    </row>
    <row r="11" spans="1:19" x14ac:dyDescent="0.2">
      <c r="A11" s="12" t="s">
        <v>174</v>
      </c>
      <c r="B11" s="18">
        <v>646.40034847882896</v>
      </c>
      <c r="C11" s="10" t="s">
        <v>159</v>
      </c>
      <c r="D11" s="18">
        <v>1008.22665037198</v>
      </c>
      <c r="E11" s="10" t="s">
        <v>159</v>
      </c>
      <c r="F11" s="18">
        <v>7455.8250680399697</v>
      </c>
      <c r="G11" s="10" t="s">
        <v>159</v>
      </c>
      <c r="H11" s="18">
        <v>3826.7245502528099</v>
      </c>
      <c r="I11" s="10" t="s">
        <v>159</v>
      </c>
      <c r="J11" s="18">
        <v>453.82367500427</v>
      </c>
      <c r="K11" s="10" t="s">
        <v>159</v>
      </c>
      <c r="L11" s="18">
        <v>4410.5367860766501</v>
      </c>
      <c r="M11" s="10" t="s">
        <v>159</v>
      </c>
      <c r="N11" s="18">
        <v>5091.9156659273503</v>
      </c>
      <c r="O11" s="10" t="s">
        <v>159</v>
      </c>
      <c r="P11" s="18">
        <v>1682.04210995518</v>
      </c>
      <c r="Q11" s="10" t="s">
        <v>159</v>
      </c>
      <c r="R11" s="18">
        <v>2701.1359271618699</v>
      </c>
      <c r="S11" s="10" t="s">
        <v>159</v>
      </c>
    </row>
    <row r="12" spans="1:19" x14ac:dyDescent="0.2">
      <c r="A12" s="12" t="s">
        <v>175</v>
      </c>
      <c r="B12" s="18">
        <v>620.17873491021203</v>
      </c>
      <c r="C12" s="10" t="s">
        <v>159</v>
      </c>
      <c r="D12" s="18">
        <v>1019.54220133954</v>
      </c>
      <c r="E12" s="10" t="s">
        <v>159</v>
      </c>
      <c r="F12" s="18">
        <v>7950.78449800422</v>
      </c>
      <c r="G12" s="10" t="s">
        <v>159</v>
      </c>
      <c r="H12" s="18">
        <v>3542.2691550375998</v>
      </c>
      <c r="I12" s="10" t="s">
        <v>159</v>
      </c>
      <c r="J12" s="18">
        <v>472.17611163741998</v>
      </c>
      <c r="K12" s="10" t="s">
        <v>159</v>
      </c>
      <c r="L12" s="18">
        <v>4400.6488079672899</v>
      </c>
      <c r="M12" s="10" t="s">
        <v>159</v>
      </c>
      <c r="N12" s="18">
        <v>4571.0458312227602</v>
      </c>
      <c r="O12" s="10" t="s">
        <v>159</v>
      </c>
      <c r="P12" s="18">
        <v>1519.01574950638</v>
      </c>
      <c r="Q12" s="10" t="s">
        <v>159</v>
      </c>
      <c r="R12" s="18">
        <v>2514.3758630560701</v>
      </c>
      <c r="S12" s="10" t="s">
        <v>159</v>
      </c>
    </row>
    <row r="13" spans="1:19" x14ac:dyDescent="0.2">
      <c r="A13" s="12" t="s">
        <v>176</v>
      </c>
      <c r="B13" s="18">
        <v>575.43453020433401</v>
      </c>
      <c r="C13" s="10" t="s">
        <v>159</v>
      </c>
      <c r="D13" s="18">
        <v>987.93979689269804</v>
      </c>
      <c r="E13" s="10" t="s">
        <v>159</v>
      </c>
      <c r="F13" s="18">
        <v>7957.0760860611999</v>
      </c>
      <c r="G13" s="10" t="s">
        <v>159</v>
      </c>
      <c r="H13" s="18">
        <v>3253.0426074299398</v>
      </c>
      <c r="I13" s="10" t="s">
        <v>159</v>
      </c>
      <c r="J13" s="18">
        <v>506.280864975584</v>
      </c>
      <c r="K13" s="10" t="s">
        <v>159</v>
      </c>
      <c r="L13" s="18">
        <v>3990.4291704961101</v>
      </c>
      <c r="M13" s="10" t="s">
        <v>159</v>
      </c>
      <c r="N13" s="18">
        <v>3572.0837105887899</v>
      </c>
      <c r="O13" s="10" t="s">
        <v>159</v>
      </c>
      <c r="P13" s="18">
        <v>1507.13090156833</v>
      </c>
      <c r="Q13" s="10" t="s">
        <v>159</v>
      </c>
      <c r="R13" s="18">
        <v>2194.86247426924</v>
      </c>
      <c r="S13" s="10" t="s">
        <v>159</v>
      </c>
    </row>
    <row r="14" spans="1:19" x14ac:dyDescent="0.2">
      <c r="A14" s="12" t="s">
        <v>177</v>
      </c>
      <c r="B14" s="18">
        <v>557.257815448222</v>
      </c>
      <c r="C14" s="10" t="s">
        <v>159</v>
      </c>
      <c r="D14" s="18">
        <v>0</v>
      </c>
      <c r="E14" s="10" t="s">
        <v>178</v>
      </c>
      <c r="F14" s="18">
        <v>8129.3898306498304</v>
      </c>
      <c r="G14" s="10" t="s">
        <v>159</v>
      </c>
      <c r="H14" s="18">
        <v>3092.6423191307999</v>
      </c>
      <c r="I14" s="10" t="s">
        <v>179</v>
      </c>
      <c r="J14" s="18">
        <v>512.390608911237</v>
      </c>
      <c r="K14" s="10" t="s">
        <v>159</v>
      </c>
      <c r="L14" s="18">
        <v>3899.5376640109398</v>
      </c>
      <c r="M14" s="10" t="s">
        <v>159</v>
      </c>
      <c r="N14" s="18">
        <v>3348.2290067271201</v>
      </c>
      <c r="O14" s="10" t="s">
        <v>159</v>
      </c>
      <c r="P14" s="18">
        <v>1247.9289277468299</v>
      </c>
      <c r="Q14" s="10" t="s">
        <v>159</v>
      </c>
      <c r="R14" s="18">
        <v>1754.15650565023</v>
      </c>
      <c r="S14" s="10" t="s">
        <v>180</v>
      </c>
    </row>
    <row r="15" spans="1:19" x14ac:dyDescent="0.2">
      <c r="A15" s="12" t="s">
        <v>181</v>
      </c>
      <c r="B15" s="18">
        <v>530.26169429810602</v>
      </c>
      <c r="C15" s="10" t="s">
        <v>159</v>
      </c>
      <c r="D15" s="18">
        <v>0</v>
      </c>
      <c r="E15" s="10" t="s">
        <v>178</v>
      </c>
      <c r="F15" s="18">
        <v>8381.7573516464199</v>
      </c>
      <c r="G15" s="10" t="s">
        <v>159</v>
      </c>
      <c r="H15" s="18">
        <v>3065.6194722452801</v>
      </c>
      <c r="I15" s="10" t="s">
        <v>159</v>
      </c>
      <c r="J15" s="18">
        <v>595.76339750783302</v>
      </c>
      <c r="K15" s="10" t="s">
        <v>159</v>
      </c>
      <c r="L15" s="18">
        <v>3939.6864498540199</v>
      </c>
      <c r="M15" s="10" t="s">
        <v>159</v>
      </c>
      <c r="N15" s="18">
        <v>3005.4832489732898</v>
      </c>
      <c r="O15" s="10" t="s">
        <v>159</v>
      </c>
      <c r="P15" s="18">
        <v>1350.76494229644</v>
      </c>
      <c r="Q15" s="10" t="s">
        <v>159</v>
      </c>
      <c r="R15" s="18">
        <v>1689.79405967768</v>
      </c>
      <c r="S15" s="10" t="s">
        <v>180</v>
      </c>
    </row>
    <row r="16" spans="1:19" x14ac:dyDescent="0.2">
      <c r="A16" s="12" t="s">
        <v>182</v>
      </c>
      <c r="B16" s="18">
        <v>489.097911261918</v>
      </c>
      <c r="C16" s="10" t="s">
        <v>159</v>
      </c>
      <c r="D16" s="18">
        <v>0</v>
      </c>
      <c r="E16" s="10" t="s">
        <v>178</v>
      </c>
      <c r="F16" s="18">
        <v>9275.9482817169192</v>
      </c>
      <c r="G16" s="10" t="s">
        <v>159</v>
      </c>
      <c r="H16" s="18">
        <v>2822.9254986390602</v>
      </c>
      <c r="I16" s="10" t="s">
        <v>159</v>
      </c>
      <c r="J16" s="18">
        <v>534.55953525363202</v>
      </c>
      <c r="K16" s="10" t="s">
        <v>159</v>
      </c>
      <c r="L16" s="18">
        <v>3983.4734412568801</v>
      </c>
      <c r="M16" s="10" t="s">
        <v>159</v>
      </c>
      <c r="N16" s="18">
        <v>2974.3208208930901</v>
      </c>
      <c r="O16" s="10" t="s">
        <v>159</v>
      </c>
      <c r="P16" s="18">
        <v>1406.3006942383399</v>
      </c>
      <c r="Q16" s="10" t="s">
        <v>159</v>
      </c>
      <c r="R16" s="18">
        <v>1652.04285835618</v>
      </c>
      <c r="S16" s="10" t="s">
        <v>180</v>
      </c>
    </row>
    <row r="17" spans="1:19" x14ac:dyDescent="0.2">
      <c r="A17" s="12" t="s">
        <v>183</v>
      </c>
      <c r="B17" s="18">
        <v>481.89826153596698</v>
      </c>
      <c r="C17" s="10" t="s">
        <v>159</v>
      </c>
      <c r="D17" s="18">
        <v>0</v>
      </c>
      <c r="E17" s="10" t="s">
        <v>178</v>
      </c>
      <c r="F17" s="18">
        <v>9225.4567911332706</v>
      </c>
      <c r="G17" s="10" t="s">
        <v>159</v>
      </c>
      <c r="H17" s="18">
        <v>2570.3010531042401</v>
      </c>
      <c r="I17" s="10" t="s">
        <v>159</v>
      </c>
      <c r="J17" s="18">
        <v>556.27482387082205</v>
      </c>
      <c r="K17" s="10" t="s">
        <v>159</v>
      </c>
      <c r="L17" s="18">
        <v>3648.5399847532799</v>
      </c>
      <c r="M17" s="10" t="s">
        <v>159</v>
      </c>
      <c r="N17" s="18">
        <v>2874.3333180900499</v>
      </c>
      <c r="O17" s="10" t="s">
        <v>159</v>
      </c>
      <c r="P17" s="18">
        <v>1488.9158581720801</v>
      </c>
      <c r="Q17" s="10" t="s">
        <v>159</v>
      </c>
      <c r="R17" s="18">
        <v>1585.9200388618999</v>
      </c>
      <c r="S17" s="10" t="s">
        <v>180</v>
      </c>
    </row>
    <row r="18" spans="1:19" x14ac:dyDescent="0.2">
      <c r="A18" s="12" t="s">
        <v>184</v>
      </c>
      <c r="B18" s="18">
        <v>426.819347083163</v>
      </c>
      <c r="C18" s="10" t="s">
        <v>159</v>
      </c>
      <c r="D18" s="18">
        <v>0</v>
      </c>
      <c r="E18" s="10" t="s">
        <v>178</v>
      </c>
      <c r="F18" s="18">
        <v>9158.4283888064692</v>
      </c>
      <c r="G18" s="10" t="s">
        <v>159</v>
      </c>
      <c r="H18" s="18">
        <v>2341.4109359090498</v>
      </c>
      <c r="I18" s="10" t="s">
        <v>159</v>
      </c>
      <c r="J18" s="18">
        <v>588.44977554244701</v>
      </c>
      <c r="K18" s="10" t="s">
        <v>159</v>
      </c>
      <c r="L18" s="18">
        <v>0</v>
      </c>
      <c r="M18" s="10" t="s">
        <v>178</v>
      </c>
      <c r="N18" s="18">
        <v>2809.04001326766</v>
      </c>
      <c r="O18" s="10" t="s">
        <v>159</v>
      </c>
      <c r="P18" s="18">
        <v>1848.4697536844999</v>
      </c>
      <c r="Q18" s="10" t="s">
        <v>159</v>
      </c>
      <c r="R18" s="18">
        <v>1480.4620544948</v>
      </c>
      <c r="S18" s="10" t="s">
        <v>180</v>
      </c>
    </row>
    <row r="19" spans="1:19" x14ac:dyDescent="0.2">
      <c r="A19" s="12" t="s">
        <v>185</v>
      </c>
      <c r="B19" s="18">
        <v>417.749014714807</v>
      </c>
      <c r="C19" s="10" t="s">
        <v>159</v>
      </c>
      <c r="D19" s="18">
        <v>0</v>
      </c>
      <c r="E19" s="10" t="s">
        <v>178</v>
      </c>
      <c r="F19" s="18">
        <v>9279.7064609852205</v>
      </c>
      <c r="G19" s="10" t="s">
        <v>186</v>
      </c>
      <c r="H19" s="18">
        <v>2330.5573340024798</v>
      </c>
      <c r="I19" s="10" t="s">
        <v>159</v>
      </c>
      <c r="J19" s="18">
        <v>516.28341447262403</v>
      </c>
      <c r="K19" s="10" t="s">
        <v>159</v>
      </c>
      <c r="L19" s="18">
        <v>0</v>
      </c>
      <c r="M19" s="10" t="s">
        <v>178</v>
      </c>
      <c r="N19" s="18">
        <v>2888.1406330242999</v>
      </c>
      <c r="O19" s="10" t="s">
        <v>159</v>
      </c>
      <c r="P19" s="18">
        <v>1858.0477494393499</v>
      </c>
      <c r="Q19" s="10" t="s">
        <v>159</v>
      </c>
      <c r="R19" s="18">
        <v>1499.5377418990199</v>
      </c>
      <c r="S19" s="10" t="s">
        <v>180</v>
      </c>
    </row>
    <row r="20" spans="1:19" x14ac:dyDescent="0.2">
      <c r="A20" s="12" t="s">
        <v>187</v>
      </c>
      <c r="B20" s="18">
        <v>456.27598302409001</v>
      </c>
      <c r="C20" s="10" t="s">
        <v>159</v>
      </c>
      <c r="D20" s="18">
        <v>0</v>
      </c>
      <c r="E20" s="10" t="s">
        <v>178</v>
      </c>
      <c r="F20" s="18">
        <v>9278.2852115210899</v>
      </c>
      <c r="G20" s="10" t="s">
        <v>159</v>
      </c>
      <c r="H20" s="18">
        <v>2370.3411919432601</v>
      </c>
      <c r="I20" s="10" t="s">
        <v>159</v>
      </c>
      <c r="J20" s="18">
        <v>540.896861123588</v>
      </c>
      <c r="K20" s="10" t="s">
        <v>159</v>
      </c>
      <c r="L20" s="18">
        <v>0</v>
      </c>
      <c r="M20" s="10" t="s">
        <v>178</v>
      </c>
      <c r="N20" s="18">
        <v>2795.1667986213001</v>
      </c>
      <c r="O20" s="10" t="s">
        <v>159</v>
      </c>
      <c r="P20" s="18">
        <v>1919.5758713974501</v>
      </c>
      <c r="Q20" s="10" t="s">
        <v>159</v>
      </c>
      <c r="R20" s="18">
        <v>1498.4075832082699</v>
      </c>
      <c r="S20" s="10" t="s">
        <v>180</v>
      </c>
    </row>
    <row r="21" spans="1:19" x14ac:dyDescent="0.2">
      <c r="A21" s="12" t="s">
        <v>188</v>
      </c>
      <c r="B21" s="18">
        <v>445.85202939190799</v>
      </c>
      <c r="C21" s="10" t="s">
        <v>159</v>
      </c>
      <c r="D21" s="18">
        <v>0</v>
      </c>
      <c r="E21" s="10" t="s">
        <v>178</v>
      </c>
      <c r="F21" s="18">
        <v>8509.5990295219599</v>
      </c>
      <c r="G21" s="10" t="s">
        <v>159</v>
      </c>
      <c r="H21" s="18">
        <v>2196.7913520091702</v>
      </c>
      <c r="I21" s="10" t="s">
        <v>159</v>
      </c>
      <c r="J21" s="18">
        <v>523.99125690213498</v>
      </c>
      <c r="K21" s="10" t="s">
        <v>159</v>
      </c>
      <c r="L21" s="18">
        <v>0</v>
      </c>
      <c r="M21" s="10" t="s">
        <v>178</v>
      </c>
      <c r="N21" s="18">
        <v>2841.3451701908202</v>
      </c>
      <c r="O21" s="10" t="s">
        <v>159</v>
      </c>
      <c r="P21" s="18">
        <v>1825.6757067656599</v>
      </c>
      <c r="Q21" s="10" t="s">
        <v>159</v>
      </c>
      <c r="R21" s="18">
        <v>1461.65807904855</v>
      </c>
      <c r="S21" s="10" t="s">
        <v>180</v>
      </c>
    </row>
    <row r="22" spans="1:19" x14ac:dyDescent="0.2">
      <c r="A22" s="12" t="s">
        <v>189</v>
      </c>
      <c r="B22" s="18">
        <v>399.28542183887902</v>
      </c>
      <c r="C22" s="10" t="s">
        <v>159</v>
      </c>
      <c r="D22" s="18">
        <v>0</v>
      </c>
      <c r="E22" s="10" t="s">
        <v>178</v>
      </c>
      <c r="F22" s="18">
        <v>7823.7925417125398</v>
      </c>
      <c r="G22" s="10" t="s">
        <v>159</v>
      </c>
      <c r="H22" s="18">
        <v>2137.4740675070502</v>
      </c>
      <c r="I22" s="10" t="s">
        <v>159</v>
      </c>
      <c r="J22" s="18">
        <v>480.49308582688701</v>
      </c>
      <c r="K22" s="10" t="s">
        <v>159</v>
      </c>
      <c r="L22" s="18">
        <v>0</v>
      </c>
      <c r="M22" s="10" t="s">
        <v>178</v>
      </c>
      <c r="N22" s="18">
        <v>2938.8644274626899</v>
      </c>
      <c r="O22" s="10" t="s">
        <v>159</v>
      </c>
      <c r="P22" s="18">
        <v>1735.17859680933</v>
      </c>
      <c r="Q22" s="10" t="s">
        <v>159</v>
      </c>
      <c r="R22" s="18">
        <v>1457.0643449506599</v>
      </c>
      <c r="S22" s="10" t="s">
        <v>180</v>
      </c>
    </row>
    <row r="23" spans="1:19" x14ac:dyDescent="0.2">
      <c r="A23" s="12" t="s">
        <v>190</v>
      </c>
      <c r="B23" s="18">
        <v>373.02023486684101</v>
      </c>
      <c r="C23" s="10" t="s">
        <v>159</v>
      </c>
      <c r="D23" s="18">
        <v>0</v>
      </c>
      <c r="E23" s="10" t="s">
        <v>178</v>
      </c>
      <c r="F23" s="18">
        <v>7638.7720306905103</v>
      </c>
      <c r="G23" s="10" t="s">
        <v>159</v>
      </c>
      <c r="H23" s="18">
        <v>2120.2193614665498</v>
      </c>
      <c r="I23" s="10" t="s">
        <v>159</v>
      </c>
      <c r="J23" s="18">
        <v>484.77115088406902</v>
      </c>
      <c r="K23" s="10" t="s">
        <v>159</v>
      </c>
      <c r="L23" s="18">
        <v>0</v>
      </c>
      <c r="M23" s="10" t="s">
        <v>178</v>
      </c>
      <c r="N23" s="18">
        <v>2956.4600272839998</v>
      </c>
      <c r="O23" s="10" t="s">
        <v>159</v>
      </c>
      <c r="P23" s="18">
        <v>1907.05784684178</v>
      </c>
      <c r="Q23" s="10" t="s">
        <v>159</v>
      </c>
      <c r="R23" s="18">
        <v>1478.54343200824</v>
      </c>
      <c r="S23" s="10" t="s">
        <v>180</v>
      </c>
    </row>
    <row r="24" spans="1:19" x14ac:dyDescent="0.2">
      <c r="A24" s="12" t="s">
        <v>191</v>
      </c>
      <c r="B24" s="18">
        <v>329.17147645128398</v>
      </c>
      <c r="C24" s="10" t="s">
        <v>159</v>
      </c>
      <c r="D24" s="18">
        <v>0</v>
      </c>
      <c r="E24" s="10" t="s">
        <v>178</v>
      </c>
      <c r="F24" s="18">
        <v>7165.2934656419702</v>
      </c>
      <c r="G24" s="10" t="s">
        <v>159</v>
      </c>
      <c r="H24" s="18">
        <v>1978.43004260352</v>
      </c>
      <c r="I24" s="10" t="s">
        <v>159</v>
      </c>
      <c r="J24" s="18">
        <v>472.485125066899</v>
      </c>
      <c r="K24" s="10" t="s">
        <v>159</v>
      </c>
      <c r="L24" s="18">
        <v>0</v>
      </c>
      <c r="M24" s="10" t="s">
        <v>178</v>
      </c>
      <c r="N24" s="18">
        <v>2937.69463615528</v>
      </c>
      <c r="O24" s="10" t="s">
        <v>159</v>
      </c>
      <c r="P24" s="18">
        <v>1792.20499406458</v>
      </c>
      <c r="Q24" s="10" t="s">
        <v>159</v>
      </c>
      <c r="R24" s="18">
        <v>1432.8626027973701</v>
      </c>
      <c r="S24" s="10" t="s">
        <v>180</v>
      </c>
    </row>
    <row r="25" spans="1:19" x14ac:dyDescent="0.2">
      <c r="A25" s="12" t="s">
        <v>192</v>
      </c>
      <c r="B25" s="18">
        <v>319.85750425480899</v>
      </c>
      <c r="C25" s="10" t="s">
        <v>159</v>
      </c>
      <c r="D25" s="18">
        <v>0</v>
      </c>
      <c r="E25" s="10" t="s">
        <v>178</v>
      </c>
      <c r="F25" s="18">
        <v>6781.8521229272701</v>
      </c>
      <c r="G25" s="10" t="s">
        <v>159</v>
      </c>
      <c r="H25" s="18">
        <v>1852.99858768942</v>
      </c>
      <c r="I25" s="10" t="s">
        <v>159</v>
      </c>
      <c r="J25" s="18">
        <v>254.29348926443001</v>
      </c>
      <c r="K25" s="10" t="s">
        <v>180</v>
      </c>
      <c r="L25" s="18">
        <v>0</v>
      </c>
      <c r="M25" s="10" t="s">
        <v>178</v>
      </c>
      <c r="N25" s="18">
        <v>2860.27412475764</v>
      </c>
      <c r="O25" s="10" t="s">
        <v>159</v>
      </c>
      <c r="P25" s="18">
        <v>1998.96389847769</v>
      </c>
      <c r="Q25" s="10" t="s">
        <v>159</v>
      </c>
      <c r="R25" s="18">
        <v>1394.5185125078499</v>
      </c>
      <c r="S25" s="10" t="s">
        <v>180</v>
      </c>
    </row>
    <row r="26" spans="1:19" x14ac:dyDescent="0.2">
      <c r="A26" s="12" t="s">
        <v>193</v>
      </c>
      <c r="B26" s="18">
        <v>318.08370403926199</v>
      </c>
      <c r="C26" s="10" t="s">
        <v>159</v>
      </c>
      <c r="D26" s="18">
        <v>0</v>
      </c>
      <c r="E26" s="10" t="s">
        <v>178</v>
      </c>
      <c r="F26" s="18">
        <v>6557.8097191863499</v>
      </c>
      <c r="G26" s="10" t="s">
        <v>159</v>
      </c>
      <c r="H26" s="18">
        <v>2069.6557059803499</v>
      </c>
      <c r="I26" s="10" t="s">
        <v>159</v>
      </c>
      <c r="J26" s="18">
        <v>0</v>
      </c>
      <c r="K26" s="10" t="s">
        <v>194</v>
      </c>
      <c r="L26" s="18">
        <v>0</v>
      </c>
      <c r="M26" s="10" t="s">
        <v>178</v>
      </c>
      <c r="N26" s="18">
        <v>3190.8211772270301</v>
      </c>
      <c r="O26" s="10" t="s">
        <v>159</v>
      </c>
      <c r="P26" s="18">
        <v>2074.3382954598001</v>
      </c>
      <c r="Q26" s="10" t="s">
        <v>159</v>
      </c>
      <c r="R26" s="18">
        <v>1511.17242674524</v>
      </c>
      <c r="S26" s="10" t="s">
        <v>180</v>
      </c>
    </row>
    <row r="27" spans="1:19" x14ac:dyDescent="0.2">
      <c r="A27" s="12" t="s">
        <v>195</v>
      </c>
      <c r="B27" s="18">
        <v>396.22087061062501</v>
      </c>
      <c r="C27" s="10" t="s">
        <v>159</v>
      </c>
      <c r="D27" s="18">
        <v>0</v>
      </c>
      <c r="E27" s="10" t="s">
        <v>178</v>
      </c>
      <c r="F27" s="18">
        <v>6170.7665535896804</v>
      </c>
      <c r="G27" s="10" t="s">
        <v>159</v>
      </c>
      <c r="H27" s="18">
        <v>2102.6025712372102</v>
      </c>
      <c r="I27" s="10" t="s">
        <v>159</v>
      </c>
      <c r="J27" s="18">
        <v>0</v>
      </c>
      <c r="K27" s="10" t="s">
        <v>178</v>
      </c>
      <c r="L27" s="18">
        <v>0</v>
      </c>
      <c r="M27" s="10" t="s">
        <v>178</v>
      </c>
      <c r="N27" s="18">
        <v>3320.3469014930401</v>
      </c>
      <c r="O27" s="10" t="s">
        <v>159</v>
      </c>
      <c r="P27" s="18">
        <v>2382.9888010986601</v>
      </c>
      <c r="Q27" s="10" t="s">
        <v>159</v>
      </c>
      <c r="R27" s="18">
        <v>1584.1504758224901</v>
      </c>
      <c r="S27" s="10" t="s">
        <v>180</v>
      </c>
    </row>
    <row r="28" spans="1:19" x14ac:dyDescent="0.2">
      <c r="A28" s="12" t="s">
        <v>196</v>
      </c>
      <c r="B28" s="18">
        <v>518.37023268014798</v>
      </c>
      <c r="C28" s="10" t="s">
        <v>159</v>
      </c>
      <c r="D28" s="18">
        <v>0</v>
      </c>
      <c r="E28" s="10" t="s">
        <v>178</v>
      </c>
      <c r="F28" s="18">
        <v>5787.67962425111</v>
      </c>
      <c r="G28" s="10" t="s">
        <v>159</v>
      </c>
      <c r="H28" s="18">
        <v>2146.4584968096501</v>
      </c>
      <c r="I28" s="10" t="s">
        <v>159</v>
      </c>
      <c r="J28" s="18">
        <v>0</v>
      </c>
      <c r="K28" s="10" t="s">
        <v>178</v>
      </c>
      <c r="L28" s="18">
        <v>0</v>
      </c>
      <c r="M28" s="10" t="s">
        <v>178</v>
      </c>
      <c r="N28" s="18">
        <v>2590.0916307023699</v>
      </c>
      <c r="O28" s="10" t="s">
        <v>159</v>
      </c>
      <c r="P28" s="18">
        <v>1886.2730474259499</v>
      </c>
      <c r="Q28" s="10" t="s">
        <v>197</v>
      </c>
      <c r="R28" s="18">
        <v>1353.6971782862599</v>
      </c>
      <c r="S28" s="10" t="s">
        <v>180</v>
      </c>
    </row>
    <row r="29" spans="1:19" x14ac:dyDescent="0.2">
      <c r="A29" s="12" t="s">
        <v>198</v>
      </c>
      <c r="B29" s="18">
        <v>450.77748218090301</v>
      </c>
      <c r="C29" s="10" t="s">
        <v>159</v>
      </c>
      <c r="D29" s="18">
        <v>0</v>
      </c>
      <c r="E29" s="10" t="s">
        <v>178</v>
      </c>
      <c r="F29" s="18">
        <v>6212.4519170638096</v>
      </c>
      <c r="G29" s="10" t="s">
        <v>159</v>
      </c>
      <c r="H29" s="18">
        <v>2118.6669314262999</v>
      </c>
      <c r="I29" s="10" t="s">
        <v>159</v>
      </c>
      <c r="J29" s="18">
        <v>0</v>
      </c>
      <c r="K29" s="10" t="s">
        <v>178</v>
      </c>
      <c r="L29" s="18">
        <v>0</v>
      </c>
      <c r="M29" s="10" t="s">
        <v>178</v>
      </c>
      <c r="N29" s="18">
        <v>2736.65898744075</v>
      </c>
      <c r="O29" s="10" t="s">
        <v>159</v>
      </c>
      <c r="P29" s="18">
        <v>1703.1744233721499</v>
      </c>
      <c r="Q29" s="10" t="s">
        <v>159</v>
      </c>
      <c r="R29" s="18">
        <v>1371.3443311614601</v>
      </c>
      <c r="S29" s="10" t="s">
        <v>180</v>
      </c>
    </row>
    <row r="30" spans="1:19" x14ac:dyDescent="0.2">
      <c r="A30" s="12" t="s">
        <v>199</v>
      </c>
      <c r="B30" s="18">
        <v>380.07947004118301</v>
      </c>
      <c r="C30" s="10" t="s">
        <v>159</v>
      </c>
      <c r="D30" s="18">
        <v>0</v>
      </c>
      <c r="E30" s="10" t="s">
        <v>178</v>
      </c>
      <c r="F30" s="18">
        <v>5852.9846809643004</v>
      </c>
      <c r="G30" s="10" t="s">
        <v>159</v>
      </c>
      <c r="H30" s="18">
        <v>2159.2393977412898</v>
      </c>
      <c r="I30" s="10" t="s">
        <v>159</v>
      </c>
      <c r="J30" s="18">
        <v>0</v>
      </c>
      <c r="K30" s="10" t="s">
        <v>178</v>
      </c>
      <c r="L30" s="18">
        <v>0</v>
      </c>
      <c r="M30" s="10" t="s">
        <v>178</v>
      </c>
      <c r="N30" s="18">
        <v>2549.64695862088</v>
      </c>
      <c r="O30" s="10" t="s">
        <v>159</v>
      </c>
      <c r="P30" s="18">
        <v>1657.37558722218</v>
      </c>
      <c r="Q30" s="10" t="s">
        <v>159</v>
      </c>
      <c r="R30" s="18">
        <v>1323.42112972427</v>
      </c>
      <c r="S30" s="10" t="s">
        <v>180</v>
      </c>
    </row>
    <row r="31" spans="1:19" x14ac:dyDescent="0.2">
      <c r="A31" s="12" t="s">
        <v>200</v>
      </c>
      <c r="B31" s="18">
        <v>253.879163387886</v>
      </c>
      <c r="C31" s="10" t="s">
        <v>159</v>
      </c>
      <c r="D31" s="18">
        <v>0</v>
      </c>
      <c r="E31" s="10" t="s">
        <v>178</v>
      </c>
      <c r="F31" s="18">
        <v>5036.1928630414905</v>
      </c>
      <c r="G31" s="10" t="s">
        <v>159</v>
      </c>
      <c r="H31" s="18">
        <v>1630.3800400135999</v>
      </c>
      <c r="I31" s="10" t="s">
        <v>159</v>
      </c>
      <c r="J31" s="18">
        <v>0</v>
      </c>
      <c r="K31" s="10" t="s">
        <v>178</v>
      </c>
      <c r="L31" s="18">
        <v>0</v>
      </c>
      <c r="M31" s="10" t="s">
        <v>178</v>
      </c>
      <c r="N31" s="18">
        <v>1866.0316442373301</v>
      </c>
      <c r="O31" s="10" t="s">
        <v>159</v>
      </c>
      <c r="P31" s="18">
        <v>1216.4092910161</v>
      </c>
      <c r="Q31" s="10" t="s">
        <v>159</v>
      </c>
      <c r="R31" s="18">
        <v>987.03260648281298</v>
      </c>
      <c r="S31" s="10" t="s">
        <v>180</v>
      </c>
    </row>
    <row r="32" spans="1:19" x14ac:dyDescent="0.2">
      <c r="A32" s="15" t="s">
        <v>201</v>
      </c>
      <c r="B32" s="19">
        <v>382.83077401437401</v>
      </c>
      <c r="C32" s="14" t="s">
        <v>159</v>
      </c>
      <c r="D32" s="19">
        <v>0</v>
      </c>
      <c r="E32" s="14" t="s">
        <v>178</v>
      </c>
      <c r="F32" s="19">
        <v>6322.9854530574303</v>
      </c>
      <c r="G32" s="14" t="s">
        <v>159</v>
      </c>
      <c r="H32" s="19">
        <v>1928.6531457281201</v>
      </c>
      <c r="I32" s="14" t="s">
        <v>159</v>
      </c>
      <c r="J32" s="19">
        <v>0</v>
      </c>
      <c r="K32" s="14" t="s">
        <v>178</v>
      </c>
      <c r="L32" s="19">
        <v>0</v>
      </c>
      <c r="M32" s="14" t="s">
        <v>178</v>
      </c>
      <c r="N32" s="19">
        <v>626.03439365530403</v>
      </c>
      <c r="O32" s="14" t="s">
        <v>159</v>
      </c>
      <c r="P32" s="19">
        <v>1243.11246545719</v>
      </c>
      <c r="Q32" s="14" t="s">
        <v>159</v>
      </c>
      <c r="R32" s="19">
        <v>744.549130367011</v>
      </c>
      <c r="S32" s="14" t="s">
        <v>180</v>
      </c>
    </row>
    <row r="34" spans="1:2" x14ac:dyDescent="0.2">
      <c r="A34" s="16" t="s">
        <v>202</v>
      </c>
      <c r="B34" s="16" t="s">
        <v>203</v>
      </c>
    </row>
    <row r="36" spans="1:2" x14ac:dyDescent="0.2">
      <c r="B36" s="16" t="s">
        <v>204</v>
      </c>
    </row>
    <row r="37" spans="1:2" x14ac:dyDescent="0.2">
      <c r="B37" s="16" t="s">
        <v>205</v>
      </c>
    </row>
    <row r="38" spans="1:2" x14ac:dyDescent="0.2">
      <c r="B38" s="16" t="s">
        <v>206</v>
      </c>
    </row>
    <row r="39" spans="1:2" x14ac:dyDescent="0.2">
      <c r="B39" s="16" t="s">
        <v>207</v>
      </c>
    </row>
    <row r="41" spans="1:2" x14ac:dyDescent="0.2">
      <c r="B41" s="16" t="s">
        <v>208</v>
      </c>
    </row>
    <row r="42" spans="1:2" x14ac:dyDescent="0.2">
      <c r="B42" s="16" t="s">
        <v>209</v>
      </c>
    </row>
    <row r="45" spans="1:2" x14ac:dyDescent="0.2">
      <c r="A45" s="17" t="str">
        <f>HYPERLINK("#'CASINO 3'!A2", "&lt;&lt;&lt; Previous table")</f>
        <v>&lt;&lt;&lt; Previous table</v>
      </c>
    </row>
    <row r="46" spans="1:2" x14ac:dyDescent="0.2">
      <c r="A46" s="17" t="str">
        <f>HYPERLINK("#'CASINO 5'!A2", "&gt;&gt;&gt; Next table")</f>
        <v>&gt;&gt;&gt; Next table</v>
      </c>
    </row>
  </sheetData>
  <mergeCells count="12">
    <mergeCell ref="A2:S2"/>
    <mergeCell ref="A3:S3"/>
    <mergeCell ref="A6:S6"/>
    <mergeCell ref="B5:C5"/>
    <mergeCell ref="D5:E5"/>
    <mergeCell ref="F5:G5"/>
    <mergeCell ref="H5:I5"/>
    <mergeCell ref="J5:K5"/>
    <mergeCell ref="L5:M5"/>
    <mergeCell ref="N5:O5"/>
    <mergeCell ref="P5:Q5"/>
    <mergeCell ref="R5:S5"/>
  </mergeCells>
  <pageMargins left="0.7" right="0.7" top="0.75" bottom="0.75" header="0.3" footer="0.3"/>
  <pageSetup paperSize="9" orientation="portrait" horizontalDpi="300" verticalDpi="300"/>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dimension ref="A1:S43"/>
  <sheetViews>
    <sheetView workbookViewId="0"/>
  </sheetViews>
  <sheetFormatPr defaultColWidth="11.42578125" defaultRowHeight="12.75" x14ac:dyDescent="0.2"/>
  <cols>
    <col min="1" max="2" width="12.7109375" customWidth="1"/>
    <col min="3" max="3" width="4.42578125" customWidth="1"/>
    <col min="4" max="4" width="12.7109375" customWidth="1"/>
    <col min="5" max="5" width="4.42578125" customWidth="1"/>
    <col min="6" max="6" width="12.7109375" customWidth="1"/>
    <col min="7" max="7" width="4.42578125" customWidth="1"/>
    <col min="8" max="8" width="12.7109375" customWidth="1"/>
    <col min="9" max="9" width="4.42578125" customWidth="1"/>
    <col min="10" max="10" width="12.7109375" customWidth="1"/>
    <col min="11" max="11" width="4.42578125" customWidth="1"/>
    <col min="12" max="12" width="12.7109375" customWidth="1"/>
    <col min="13" max="13" width="4.42578125" customWidth="1"/>
    <col min="14" max="14" width="12.7109375" customWidth="1"/>
    <col min="15" max="15" width="4.42578125" customWidth="1"/>
    <col min="16" max="16" width="12.7109375" customWidth="1"/>
    <col min="17" max="17" width="4.42578125" customWidth="1"/>
    <col min="18" max="18" width="12.7109375" customWidth="1"/>
    <col min="19" max="19" width="4.42578125" customWidth="1"/>
  </cols>
  <sheetData>
    <row r="1" spans="1:19" x14ac:dyDescent="0.2">
      <c r="A1" s="8" t="str">
        <f>HYPERLINK("#'INDEX'!B63", "Link to index")</f>
        <v>Link to index</v>
      </c>
    </row>
    <row r="2" spans="1:19" ht="15.75" customHeight="1" x14ac:dyDescent="0.2">
      <c r="A2" s="25" t="s">
        <v>326</v>
      </c>
      <c r="B2" s="24"/>
      <c r="C2" s="24"/>
      <c r="D2" s="24"/>
      <c r="E2" s="24"/>
      <c r="F2" s="24"/>
      <c r="G2" s="24"/>
      <c r="H2" s="24"/>
      <c r="I2" s="24"/>
      <c r="J2" s="24"/>
      <c r="K2" s="24"/>
      <c r="L2" s="24"/>
      <c r="M2" s="24"/>
      <c r="N2" s="24"/>
      <c r="O2" s="24"/>
      <c r="P2" s="24"/>
      <c r="Q2" s="24"/>
      <c r="R2" s="24"/>
      <c r="S2" s="24"/>
    </row>
    <row r="3" spans="1:19" ht="15.75" customHeight="1" x14ac:dyDescent="0.2">
      <c r="A3" s="25" t="s">
        <v>81</v>
      </c>
      <c r="B3" s="24"/>
      <c r="C3" s="24"/>
      <c r="D3" s="24"/>
      <c r="E3" s="24"/>
      <c r="F3" s="24"/>
      <c r="G3" s="24"/>
      <c r="H3" s="24"/>
      <c r="I3" s="24"/>
      <c r="J3" s="24"/>
      <c r="K3" s="24"/>
      <c r="L3" s="24"/>
      <c r="M3" s="24"/>
      <c r="N3" s="24"/>
      <c r="O3" s="24"/>
      <c r="P3" s="24"/>
      <c r="Q3" s="24"/>
      <c r="R3" s="24"/>
      <c r="S3" s="24"/>
    </row>
    <row r="4" spans="1:19" ht="15.75" customHeight="1" x14ac:dyDescent="0.2"/>
    <row r="5" spans="1:19" ht="55.5" customHeight="1" x14ac:dyDescent="0.2">
      <c r="A5" s="11" t="s">
        <v>159</v>
      </c>
      <c r="B5" s="27" t="s">
        <v>160</v>
      </c>
      <c r="C5" s="27" t="s">
        <v>159</v>
      </c>
      <c r="D5" s="27" t="s">
        <v>161</v>
      </c>
      <c r="E5" s="27" t="s">
        <v>159</v>
      </c>
      <c r="F5" s="27" t="s">
        <v>162</v>
      </c>
      <c r="G5" s="27" t="s">
        <v>159</v>
      </c>
      <c r="H5" s="27" t="s">
        <v>163</v>
      </c>
      <c r="I5" s="27" t="s">
        <v>159</v>
      </c>
      <c r="J5" s="27" t="s">
        <v>164</v>
      </c>
      <c r="K5" s="27" t="s">
        <v>159</v>
      </c>
      <c r="L5" s="27" t="s">
        <v>165</v>
      </c>
      <c r="M5" s="27" t="s">
        <v>159</v>
      </c>
      <c r="N5" s="27" t="s">
        <v>166</v>
      </c>
      <c r="O5" s="27" t="s">
        <v>159</v>
      </c>
      <c r="P5" s="27" t="s">
        <v>167</v>
      </c>
      <c r="Q5" s="27" t="s">
        <v>159</v>
      </c>
      <c r="R5" s="27" t="s">
        <v>168</v>
      </c>
      <c r="S5" s="27" t="s">
        <v>159</v>
      </c>
    </row>
    <row r="6" spans="1:19" x14ac:dyDescent="0.2">
      <c r="A6" s="26" t="s">
        <v>212</v>
      </c>
      <c r="B6" s="26"/>
      <c r="C6" s="26"/>
      <c r="D6" s="26"/>
      <c r="E6" s="26"/>
      <c r="F6" s="26"/>
      <c r="G6" s="26"/>
      <c r="H6" s="26"/>
      <c r="I6" s="26"/>
      <c r="J6" s="26"/>
      <c r="K6" s="26"/>
      <c r="L6" s="26"/>
      <c r="M6" s="26"/>
      <c r="N6" s="26"/>
      <c r="O6" s="26"/>
      <c r="P6" s="26"/>
      <c r="Q6" s="26"/>
      <c r="R6" s="26"/>
      <c r="S6" s="26"/>
    </row>
    <row r="7" spans="1:19" x14ac:dyDescent="0.2">
      <c r="A7" s="12" t="s">
        <v>170</v>
      </c>
      <c r="B7" s="18">
        <v>0</v>
      </c>
      <c r="C7" s="10" t="s">
        <v>178</v>
      </c>
      <c r="D7" s="18">
        <v>0</v>
      </c>
      <c r="E7" s="10" t="s">
        <v>178</v>
      </c>
      <c r="F7" s="18">
        <v>0</v>
      </c>
      <c r="G7" s="10" t="s">
        <v>178</v>
      </c>
      <c r="H7" s="18">
        <v>0</v>
      </c>
      <c r="I7" s="10" t="s">
        <v>178</v>
      </c>
      <c r="J7" s="18">
        <v>0</v>
      </c>
      <c r="K7" s="10" t="s">
        <v>178</v>
      </c>
      <c r="L7" s="18">
        <v>6.18830921416812</v>
      </c>
      <c r="M7" s="10" t="s">
        <v>159</v>
      </c>
      <c r="N7" s="18">
        <v>0</v>
      </c>
      <c r="O7" s="10" t="s">
        <v>178</v>
      </c>
      <c r="P7" s="18">
        <v>0</v>
      </c>
      <c r="Q7" s="10" t="s">
        <v>238</v>
      </c>
      <c r="R7" s="18">
        <v>0.159719297787279</v>
      </c>
      <c r="S7" s="10" t="s">
        <v>180</v>
      </c>
    </row>
    <row r="8" spans="1:19" x14ac:dyDescent="0.2">
      <c r="A8" s="12" t="s">
        <v>171</v>
      </c>
      <c r="B8" s="18">
        <v>0</v>
      </c>
      <c r="C8" s="10" t="s">
        <v>178</v>
      </c>
      <c r="D8" s="18">
        <v>0</v>
      </c>
      <c r="E8" s="10" t="s">
        <v>178</v>
      </c>
      <c r="F8" s="18">
        <v>0</v>
      </c>
      <c r="G8" s="10" t="s">
        <v>178</v>
      </c>
      <c r="H8" s="18">
        <v>0</v>
      </c>
      <c r="I8" s="10" t="s">
        <v>178</v>
      </c>
      <c r="J8" s="18">
        <v>0</v>
      </c>
      <c r="K8" s="10" t="s">
        <v>178</v>
      </c>
      <c r="L8" s="18">
        <v>7.8794270743760002</v>
      </c>
      <c r="M8" s="10" t="s">
        <v>159</v>
      </c>
      <c r="N8" s="18">
        <v>0</v>
      </c>
      <c r="O8" s="10" t="s">
        <v>178</v>
      </c>
      <c r="P8" s="18">
        <v>0</v>
      </c>
      <c r="Q8" s="10" t="s">
        <v>238</v>
      </c>
      <c r="R8" s="18">
        <v>0.20125589503844499</v>
      </c>
      <c r="S8" s="10" t="s">
        <v>180</v>
      </c>
    </row>
    <row r="9" spans="1:19" x14ac:dyDescent="0.2">
      <c r="A9" s="12" t="s">
        <v>172</v>
      </c>
      <c r="B9" s="18">
        <v>0</v>
      </c>
      <c r="C9" s="10" t="s">
        <v>178</v>
      </c>
      <c r="D9" s="18">
        <v>3.7873525385307101</v>
      </c>
      <c r="E9" s="10" t="s">
        <v>159</v>
      </c>
      <c r="F9" s="18">
        <v>0</v>
      </c>
      <c r="G9" s="10" t="s">
        <v>178</v>
      </c>
      <c r="H9" s="18">
        <v>3.0939258044310098</v>
      </c>
      <c r="I9" s="10" t="s">
        <v>159</v>
      </c>
      <c r="J9" s="18">
        <v>0</v>
      </c>
      <c r="K9" s="10" t="s">
        <v>178</v>
      </c>
      <c r="L9" s="18">
        <v>7.2890989565600499</v>
      </c>
      <c r="M9" s="10" t="s">
        <v>159</v>
      </c>
      <c r="N9" s="18">
        <v>0</v>
      </c>
      <c r="O9" s="10" t="s">
        <v>178</v>
      </c>
      <c r="P9" s="18">
        <v>0</v>
      </c>
      <c r="Q9" s="10" t="s">
        <v>238</v>
      </c>
      <c r="R9" s="18">
        <v>2.0304771016221599</v>
      </c>
      <c r="S9" s="10" t="s">
        <v>180</v>
      </c>
    </row>
    <row r="10" spans="1:19" x14ac:dyDescent="0.2">
      <c r="A10" s="12" t="s">
        <v>173</v>
      </c>
      <c r="B10" s="18">
        <v>0</v>
      </c>
      <c r="C10" s="10" t="s">
        <v>178</v>
      </c>
      <c r="D10" s="18">
        <v>3.36970439581131</v>
      </c>
      <c r="E10" s="10" t="s">
        <v>159</v>
      </c>
      <c r="F10" s="18">
        <v>0</v>
      </c>
      <c r="G10" s="10" t="s">
        <v>178</v>
      </c>
      <c r="H10" s="18">
        <v>4.1314315816151499</v>
      </c>
      <c r="I10" s="10" t="s">
        <v>159</v>
      </c>
      <c r="J10" s="18">
        <v>0</v>
      </c>
      <c r="K10" s="10" t="s">
        <v>178</v>
      </c>
      <c r="L10" s="18">
        <v>7.7228791436030102</v>
      </c>
      <c r="M10" s="10" t="s">
        <v>159</v>
      </c>
      <c r="N10" s="18">
        <v>0</v>
      </c>
      <c r="O10" s="10" t="s">
        <v>178</v>
      </c>
      <c r="P10" s="18">
        <v>0</v>
      </c>
      <c r="Q10" s="10" t="s">
        <v>238</v>
      </c>
      <c r="R10" s="18">
        <v>2.08686815299055</v>
      </c>
      <c r="S10" s="10" t="s">
        <v>180</v>
      </c>
    </row>
    <row r="11" spans="1:19" x14ac:dyDescent="0.2">
      <c r="A11" s="12" t="s">
        <v>174</v>
      </c>
      <c r="B11" s="18">
        <v>0</v>
      </c>
      <c r="C11" s="10" t="s">
        <v>178</v>
      </c>
      <c r="D11" s="18">
        <v>3.3868824386714498</v>
      </c>
      <c r="E11" s="10" t="s">
        <v>159</v>
      </c>
      <c r="F11" s="18">
        <v>0</v>
      </c>
      <c r="G11" s="10" t="s">
        <v>178</v>
      </c>
      <c r="H11" s="18">
        <v>4.1966882537262098</v>
      </c>
      <c r="I11" s="10" t="s">
        <v>159</v>
      </c>
      <c r="J11" s="18">
        <v>0</v>
      </c>
      <c r="K11" s="10" t="s">
        <v>178</v>
      </c>
      <c r="L11" s="18">
        <v>7.2869734549554197</v>
      </c>
      <c r="M11" s="10" t="s">
        <v>159</v>
      </c>
      <c r="N11" s="18">
        <v>0.63837884486400198</v>
      </c>
      <c r="O11" s="10" t="s">
        <v>159</v>
      </c>
      <c r="P11" s="18">
        <v>0</v>
      </c>
      <c r="Q11" s="10" t="s">
        <v>238</v>
      </c>
      <c r="R11" s="18">
        <v>2.2536463573538801</v>
      </c>
      <c r="S11" s="10" t="s">
        <v>180</v>
      </c>
    </row>
    <row r="12" spans="1:19" x14ac:dyDescent="0.2">
      <c r="A12" s="12" t="s">
        <v>175</v>
      </c>
      <c r="B12" s="18">
        <v>0</v>
      </c>
      <c r="C12" s="10" t="s">
        <v>178</v>
      </c>
      <c r="D12" s="18">
        <v>1.52745332625346</v>
      </c>
      <c r="E12" s="10" t="s">
        <v>159</v>
      </c>
      <c r="F12" s="18">
        <v>0</v>
      </c>
      <c r="G12" s="10" t="s">
        <v>178</v>
      </c>
      <c r="H12" s="18">
        <v>2.1110080469657899</v>
      </c>
      <c r="I12" s="10" t="s">
        <v>159</v>
      </c>
      <c r="J12" s="18">
        <v>0</v>
      </c>
      <c r="K12" s="10" t="s">
        <v>178</v>
      </c>
      <c r="L12" s="18">
        <v>7.5522142162408903</v>
      </c>
      <c r="M12" s="10" t="s">
        <v>159</v>
      </c>
      <c r="N12" s="18">
        <v>0.46276351614834799</v>
      </c>
      <c r="O12" s="10" t="s">
        <v>159</v>
      </c>
      <c r="P12" s="18">
        <v>0</v>
      </c>
      <c r="Q12" s="10" t="s">
        <v>238</v>
      </c>
      <c r="R12" s="18">
        <v>1.2048030985062299</v>
      </c>
      <c r="S12" s="10" t="s">
        <v>180</v>
      </c>
    </row>
    <row r="13" spans="1:19" x14ac:dyDescent="0.2">
      <c r="A13" s="12" t="s">
        <v>176</v>
      </c>
      <c r="B13" s="18">
        <v>0</v>
      </c>
      <c r="C13" s="10" t="s">
        <v>178</v>
      </c>
      <c r="D13" s="18">
        <v>1.5181759283740699</v>
      </c>
      <c r="E13" s="10" t="s">
        <v>159</v>
      </c>
      <c r="F13" s="18">
        <v>0</v>
      </c>
      <c r="G13" s="10" t="s">
        <v>178</v>
      </c>
      <c r="H13" s="18">
        <v>2.5206847849188301</v>
      </c>
      <c r="I13" s="10" t="s">
        <v>159</v>
      </c>
      <c r="J13" s="18">
        <v>0</v>
      </c>
      <c r="K13" s="10" t="s">
        <v>178</v>
      </c>
      <c r="L13" s="18">
        <v>3.17326217094215</v>
      </c>
      <c r="M13" s="10" t="s">
        <v>159</v>
      </c>
      <c r="N13" s="18">
        <v>0.43898846986134998</v>
      </c>
      <c r="O13" s="10" t="s">
        <v>159</v>
      </c>
      <c r="P13" s="18">
        <v>0</v>
      </c>
      <c r="Q13" s="10" t="s">
        <v>238</v>
      </c>
      <c r="R13" s="18">
        <v>1.1651350087744401</v>
      </c>
      <c r="S13" s="10" t="s">
        <v>180</v>
      </c>
    </row>
    <row r="14" spans="1:19" x14ac:dyDescent="0.2">
      <c r="A14" s="12" t="s">
        <v>177</v>
      </c>
      <c r="B14" s="18">
        <v>0</v>
      </c>
      <c r="C14" s="10" t="s">
        <v>178</v>
      </c>
      <c r="D14" s="18">
        <v>1.46804562354014</v>
      </c>
      <c r="E14" s="10" t="s">
        <v>159</v>
      </c>
      <c r="F14" s="18">
        <v>0</v>
      </c>
      <c r="G14" s="10" t="s">
        <v>178</v>
      </c>
      <c r="H14" s="18">
        <v>3.4296170445652501</v>
      </c>
      <c r="I14" s="10" t="s">
        <v>159</v>
      </c>
      <c r="J14" s="18">
        <v>0</v>
      </c>
      <c r="K14" s="10" t="s">
        <v>178</v>
      </c>
      <c r="L14" s="18">
        <v>3.3221477447674101</v>
      </c>
      <c r="M14" s="10" t="s">
        <v>159</v>
      </c>
      <c r="N14" s="18">
        <v>0.43287510133155399</v>
      </c>
      <c r="O14" s="10" t="s">
        <v>159</v>
      </c>
      <c r="P14" s="18">
        <v>0</v>
      </c>
      <c r="Q14" s="10" t="s">
        <v>238</v>
      </c>
      <c r="R14" s="18">
        <v>1.32258773472103</v>
      </c>
      <c r="S14" s="10" t="s">
        <v>180</v>
      </c>
    </row>
    <row r="15" spans="1:19" x14ac:dyDescent="0.2">
      <c r="A15" s="12" t="s">
        <v>181</v>
      </c>
      <c r="B15" s="18">
        <v>0</v>
      </c>
      <c r="C15" s="10" t="s">
        <v>178</v>
      </c>
      <c r="D15" s="18">
        <v>1.48406032958036</v>
      </c>
      <c r="E15" s="10" t="s">
        <v>159</v>
      </c>
      <c r="F15" s="18">
        <v>0</v>
      </c>
      <c r="G15" s="10" t="s">
        <v>178</v>
      </c>
      <c r="H15" s="18">
        <v>3.9912484198759799</v>
      </c>
      <c r="I15" s="10" t="s">
        <v>159</v>
      </c>
      <c r="J15" s="18">
        <v>0</v>
      </c>
      <c r="K15" s="10" t="s">
        <v>178</v>
      </c>
      <c r="L15" s="18">
        <v>3.2894057167887798</v>
      </c>
      <c r="M15" s="10" t="s">
        <v>159</v>
      </c>
      <c r="N15" s="18">
        <v>0.43279138026180303</v>
      </c>
      <c r="O15" s="10" t="s">
        <v>159</v>
      </c>
      <c r="P15" s="18">
        <v>0</v>
      </c>
      <c r="Q15" s="10" t="s">
        <v>238</v>
      </c>
      <c r="R15" s="18">
        <v>1.43835333309003</v>
      </c>
      <c r="S15" s="10" t="s">
        <v>180</v>
      </c>
    </row>
    <row r="16" spans="1:19" x14ac:dyDescent="0.2">
      <c r="A16" s="12" t="s">
        <v>182</v>
      </c>
      <c r="B16" s="18">
        <v>0</v>
      </c>
      <c r="C16" s="10" t="s">
        <v>178</v>
      </c>
      <c r="D16" s="18">
        <v>1.51112826647953</v>
      </c>
      <c r="E16" s="10" t="s">
        <v>159</v>
      </c>
      <c r="F16" s="18">
        <v>0</v>
      </c>
      <c r="G16" s="10" t="s">
        <v>178</v>
      </c>
      <c r="H16" s="18">
        <v>4.6049724506512604</v>
      </c>
      <c r="I16" s="10" t="s">
        <v>159</v>
      </c>
      <c r="J16" s="18">
        <v>0</v>
      </c>
      <c r="K16" s="10" t="s">
        <v>178</v>
      </c>
      <c r="L16" s="18">
        <v>3.9726407850526302</v>
      </c>
      <c r="M16" s="10" t="s">
        <v>159</v>
      </c>
      <c r="N16" s="18">
        <v>0.41844308538153102</v>
      </c>
      <c r="O16" s="10" t="s">
        <v>159</v>
      </c>
      <c r="P16" s="18">
        <v>0</v>
      </c>
      <c r="Q16" s="10" t="s">
        <v>238</v>
      </c>
      <c r="R16" s="18">
        <v>1.58265562613084</v>
      </c>
      <c r="S16" s="10" t="s">
        <v>180</v>
      </c>
    </row>
    <row r="17" spans="1:19" x14ac:dyDescent="0.2">
      <c r="A17" s="12" t="s">
        <v>183</v>
      </c>
      <c r="B17" s="18">
        <v>0</v>
      </c>
      <c r="C17" s="10" t="s">
        <v>178</v>
      </c>
      <c r="D17" s="18">
        <v>1.45815834425603</v>
      </c>
      <c r="E17" s="10" t="s">
        <v>159</v>
      </c>
      <c r="F17" s="18">
        <v>0</v>
      </c>
      <c r="G17" s="10" t="s">
        <v>178</v>
      </c>
      <c r="H17" s="18">
        <v>4.7910446196528902</v>
      </c>
      <c r="I17" s="10" t="s">
        <v>159</v>
      </c>
      <c r="J17" s="18">
        <v>0</v>
      </c>
      <c r="K17" s="10" t="s">
        <v>178</v>
      </c>
      <c r="L17" s="18">
        <v>3.9151457589068901</v>
      </c>
      <c r="M17" s="10" t="s">
        <v>159</v>
      </c>
      <c r="N17" s="18">
        <v>0.38835222925830198</v>
      </c>
      <c r="O17" s="10" t="s">
        <v>159</v>
      </c>
      <c r="P17" s="18">
        <v>0</v>
      </c>
      <c r="Q17" s="10" t="s">
        <v>238</v>
      </c>
      <c r="R17" s="18">
        <v>1.5967342229871799</v>
      </c>
      <c r="S17" s="10" t="s">
        <v>180</v>
      </c>
    </row>
    <row r="18" spans="1:19" x14ac:dyDescent="0.2">
      <c r="A18" s="12" t="s">
        <v>184</v>
      </c>
      <c r="B18" s="18">
        <v>0</v>
      </c>
      <c r="C18" s="10" t="s">
        <v>178</v>
      </c>
      <c r="D18" s="18">
        <v>1.4822641175062701</v>
      </c>
      <c r="E18" s="10" t="s">
        <v>159</v>
      </c>
      <c r="F18" s="18">
        <v>0</v>
      </c>
      <c r="G18" s="10" t="s">
        <v>178</v>
      </c>
      <c r="H18" s="18">
        <v>4.3650856379532801</v>
      </c>
      <c r="I18" s="10" t="s">
        <v>159</v>
      </c>
      <c r="J18" s="18">
        <v>0</v>
      </c>
      <c r="K18" s="10" t="s">
        <v>178</v>
      </c>
      <c r="L18" s="18">
        <v>4.0409871554336796</v>
      </c>
      <c r="M18" s="10" t="s">
        <v>159</v>
      </c>
      <c r="N18" s="18">
        <v>0.44773103227913802</v>
      </c>
      <c r="O18" s="10" t="s">
        <v>159</v>
      </c>
      <c r="P18" s="18">
        <v>0</v>
      </c>
      <c r="Q18" s="10" t="s">
        <v>238</v>
      </c>
      <c r="R18" s="18">
        <v>1.5433073385099201</v>
      </c>
      <c r="S18" s="10" t="s">
        <v>180</v>
      </c>
    </row>
    <row r="19" spans="1:19" x14ac:dyDescent="0.2">
      <c r="A19" s="12" t="s">
        <v>185</v>
      </c>
      <c r="B19" s="18">
        <v>0</v>
      </c>
      <c r="C19" s="10" t="s">
        <v>178</v>
      </c>
      <c r="D19" s="18">
        <v>1.4713433586389499</v>
      </c>
      <c r="E19" s="10" t="s">
        <v>159</v>
      </c>
      <c r="F19" s="18">
        <v>0</v>
      </c>
      <c r="G19" s="10" t="s">
        <v>178</v>
      </c>
      <c r="H19" s="18">
        <v>5.4895791790170501</v>
      </c>
      <c r="I19" s="10" t="s">
        <v>159</v>
      </c>
      <c r="J19" s="18">
        <v>0</v>
      </c>
      <c r="K19" s="10" t="s">
        <v>178</v>
      </c>
      <c r="L19" s="18">
        <v>4.2703160218718397</v>
      </c>
      <c r="M19" s="10" t="s">
        <v>159</v>
      </c>
      <c r="N19" s="18">
        <v>0.394760593237373</v>
      </c>
      <c r="O19" s="10" t="s">
        <v>159</v>
      </c>
      <c r="P19" s="18">
        <v>0</v>
      </c>
      <c r="Q19" s="10" t="s">
        <v>238</v>
      </c>
      <c r="R19" s="18">
        <v>1.7533206529335701</v>
      </c>
      <c r="S19" s="10" t="s">
        <v>180</v>
      </c>
    </row>
    <row r="20" spans="1:19" x14ac:dyDescent="0.2">
      <c r="A20" s="12" t="s">
        <v>187</v>
      </c>
      <c r="B20" s="18">
        <v>0</v>
      </c>
      <c r="C20" s="10" t="s">
        <v>178</v>
      </c>
      <c r="D20" s="18">
        <v>1.8812946384682501</v>
      </c>
      <c r="E20" s="10" t="s">
        <v>159</v>
      </c>
      <c r="F20" s="18">
        <v>0</v>
      </c>
      <c r="G20" s="10" t="s">
        <v>178</v>
      </c>
      <c r="H20" s="18">
        <v>5.9786793380487202</v>
      </c>
      <c r="I20" s="10" t="s">
        <v>159</v>
      </c>
      <c r="J20" s="18">
        <v>0</v>
      </c>
      <c r="K20" s="10" t="s">
        <v>178</v>
      </c>
      <c r="L20" s="18">
        <v>4.7034802107450799</v>
      </c>
      <c r="M20" s="10" t="s">
        <v>159</v>
      </c>
      <c r="N20" s="18">
        <v>0.38772027066898701</v>
      </c>
      <c r="O20" s="10" t="s">
        <v>159</v>
      </c>
      <c r="P20" s="18">
        <v>0</v>
      </c>
      <c r="Q20" s="10" t="s">
        <v>238</v>
      </c>
      <c r="R20" s="18">
        <v>1.99335658969677</v>
      </c>
      <c r="S20" s="10" t="s">
        <v>180</v>
      </c>
    </row>
    <row r="21" spans="1:19" x14ac:dyDescent="0.2">
      <c r="A21" s="12" t="s">
        <v>188</v>
      </c>
      <c r="B21" s="18">
        <v>0</v>
      </c>
      <c r="C21" s="10" t="s">
        <v>178</v>
      </c>
      <c r="D21" s="18">
        <v>1.93078816414606</v>
      </c>
      <c r="E21" s="10" t="s">
        <v>159</v>
      </c>
      <c r="F21" s="18">
        <v>0</v>
      </c>
      <c r="G21" s="10" t="s">
        <v>178</v>
      </c>
      <c r="H21" s="18">
        <v>5.3941167970039698</v>
      </c>
      <c r="I21" s="10" t="s">
        <v>159</v>
      </c>
      <c r="J21" s="18">
        <v>0</v>
      </c>
      <c r="K21" s="10" t="s">
        <v>178</v>
      </c>
      <c r="L21" s="18">
        <v>4.57173107736351</v>
      </c>
      <c r="M21" s="10" t="s">
        <v>159</v>
      </c>
      <c r="N21" s="18">
        <v>0.33641099860440099</v>
      </c>
      <c r="O21" s="10" t="s">
        <v>159</v>
      </c>
      <c r="P21" s="18">
        <v>0</v>
      </c>
      <c r="Q21" s="10" t="s">
        <v>238</v>
      </c>
      <c r="R21" s="18">
        <v>1.87895720464343</v>
      </c>
      <c r="S21" s="10" t="s">
        <v>180</v>
      </c>
    </row>
    <row r="22" spans="1:19" x14ac:dyDescent="0.2">
      <c r="A22" s="12" t="s">
        <v>189</v>
      </c>
      <c r="B22" s="18">
        <v>0</v>
      </c>
      <c r="C22" s="10" t="s">
        <v>178</v>
      </c>
      <c r="D22" s="18">
        <v>2.1625206327506099</v>
      </c>
      <c r="E22" s="10" t="s">
        <v>159</v>
      </c>
      <c r="F22" s="18">
        <v>0</v>
      </c>
      <c r="G22" s="10" t="s">
        <v>178</v>
      </c>
      <c r="H22" s="18">
        <v>5.97471003662152</v>
      </c>
      <c r="I22" s="10" t="s">
        <v>159</v>
      </c>
      <c r="J22" s="18">
        <v>0</v>
      </c>
      <c r="K22" s="10" t="s">
        <v>178</v>
      </c>
      <c r="L22" s="18">
        <v>4.9642495196605401</v>
      </c>
      <c r="M22" s="10" t="s">
        <v>159</v>
      </c>
      <c r="N22" s="18">
        <v>0.32767171276326601</v>
      </c>
      <c r="O22" s="10" t="s">
        <v>159</v>
      </c>
      <c r="P22" s="18">
        <v>0</v>
      </c>
      <c r="Q22" s="10" t="s">
        <v>238</v>
      </c>
      <c r="R22" s="18">
        <v>2.07477087304337</v>
      </c>
      <c r="S22" s="10" t="s">
        <v>180</v>
      </c>
    </row>
    <row r="23" spans="1:19" x14ac:dyDescent="0.2">
      <c r="A23" s="12" t="s">
        <v>190</v>
      </c>
      <c r="B23" s="18">
        <v>0</v>
      </c>
      <c r="C23" s="10" t="s">
        <v>178</v>
      </c>
      <c r="D23" s="18">
        <v>2.3016757746085901</v>
      </c>
      <c r="E23" s="10" t="s">
        <v>159</v>
      </c>
      <c r="F23" s="18">
        <v>0</v>
      </c>
      <c r="G23" s="10" t="s">
        <v>178</v>
      </c>
      <c r="H23" s="18">
        <v>6.2732835068773403</v>
      </c>
      <c r="I23" s="10" t="s">
        <v>159</v>
      </c>
      <c r="J23" s="18">
        <v>0</v>
      </c>
      <c r="K23" s="10" t="s">
        <v>178</v>
      </c>
      <c r="L23" s="18">
        <v>4.8198435004144997</v>
      </c>
      <c r="M23" s="10" t="s">
        <v>159</v>
      </c>
      <c r="N23" s="18">
        <v>0.39185487304521899</v>
      </c>
      <c r="O23" s="10" t="s">
        <v>159</v>
      </c>
      <c r="P23" s="18">
        <v>0</v>
      </c>
      <c r="Q23" s="10" t="s">
        <v>238</v>
      </c>
      <c r="R23" s="18">
        <v>2.19013370149358</v>
      </c>
      <c r="S23" s="10" t="s">
        <v>180</v>
      </c>
    </row>
    <row r="24" spans="1:19" x14ac:dyDescent="0.2">
      <c r="A24" s="12" t="s">
        <v>191</v>
      </c>
      <c r="B24" s="18">
        <v>0</v>
      </c>
      <c r="C24" s="10" t="s">
        <v>178</v>
      </c>
      <c r="D24" s="18">
        <v>2.26302047252479</v>
      </c>
      <c r="E24" s="10" t="s">
        <v>159</v>
      </c>
      <c r="F24" s="18">
        <v>0</v>
      </c>
      <c r="G24" s="10" t="s">
        <v>178</v>
      </c>
      <c r="H24" s="18">
        <v>6.24915248924514</v>
      </c>
      <c r="I24" s="10" t="s">
        <v>159</v>
      </c>
      <c r="J24" s="18">
        <v>0</v>
      </c>
      <c r="K24" s="10" t="s">
        <v>178</v>
      </c>
      <c r="L24" s="18">
        <v>4.6855742975729902</v>
      </c>
      <c r="M24" s="10" t="s">
        <v>159</v>
      </c>
      <c r="N24" s="18">
        <v>0.75603500284759495</v>
      </c>
      <c r="O24" s="10" t="s">
        <v>159</v>
      </c>
      <c r="P24" s="18">
        <v>0</v>
      </c>
      <c r="Q24" s="10" t="s">
        <v>238</v>
      </c>
      <c r="R24" s="18">
        <v>2.2594597094828002</v>
      </c>
      <c r="S24" s="10" t="s">
        <v>180</v>
      </c>
    </row>
    <row r="25" spans="1:19" x14ac:dyDescent="0.2">
      <c r="A25" s="12" t="s">
        <v>192</v>
      </c>
      <c r="B25" s="18">
        <v>0</v>
      </c>
      <c r="C25" s="10" t="s">
        <v>178</v>
      </c>
      <c r="D25" s="18">
        <v>2.1763478722625398</v>
      </c>
      <c r="E25" s="10" t="s">
        <v>159</v>
      </c>
      <c r="F25" s="18">
        <v>0</v>
      </c>
      <c r="G25" s="10" t="s">
        <v>178</v>
      </c>
      <c r="H25" s="18">
        <v>6.2069252949839102</v>
      </c>
      <c r="I25" s="10" t="s">
        <v>159</v>
      </c>
      <c r="J25" s="18">
        <v>9.1506184831582598</v>
      </c>
      <c r="K25" s="10" t="s">
        <v>159</v>
      </c>
      <c r="L25" s="18">
        <v>5.1020152459041004</v>
      </c>
      <c r="M25" s="10" t="s">
        <v>159</v>
      </c>
      <c r="N25" s="18">
        <v>0.79866311804281898</v>
      </c>
      <c r="O25" s="10" t="s">
        <v>159</v>
      </c>
      <c r="P25" s="18">
        <v>0</v>
      </c>
      <c r="Q25" s="10" t="s">
        <v>238</v>
      </c>
      <c r="R25" s="18">
        <v>2.9118281739573799</v>
      </c>
      <c r="S25" s="10" t="s">
        <v>180</v>
      </c>
    </row>
    <row r="26" spans="1:19" x14ac:dyDescent="0.2">
      <c r="A26" s="12" t="s">
        <v>193</v>
      </c>
      <c r="B26" s="18">
        <v>0.248751333765375</v>
      </c>
      <c r="C26" s="10" t="s">
        <v>159</v>
      </c>
      <c r="D26" s="18">
        <v>2.3584324700322701</v>
      </c>
      <c r="E26" s="10" t="s">
        <v>159</v>
      </c>
      <c r="F26" s="18">
        <v>0</v>
      </c>
      <c r="G26" s="10" t="s">
        <v>178</v>
      </c>
      <c r="H26" s="18">
        <v>5.6880525374141504</v>
      </c>
      <c r="I26" s="10" t="s">
        <v>159</v>
      </c>
      <c r="J26" s="18">
        <v>8.9890727921195293</v>
      </c>
      <c r="K26" s="10" t="s">
        <v>159</v>
      </c>
      <c r="L26" s="18">
        <v>5.0957858225021901</v>
      </c>
      <c r="M26" s="10" t="s">
        <v>159</v>
      </c>
      <c r="N26" s="18">
        <v>0.87217879776665597</v>
      </c>
      <c r="O26" s="10" t="s">
        <v>159</v>
      </c>
      <c r="P26" s="18">
        <v>0</v>
      </c>
      <c r="Q26" s="10" t="s">
        <v>238</v>
      </c>
      <c r="R26" s="18">
        <v>2.8729050758586201</v>
      </c>
      <c r="S26" s="10" t="s">
        <v>180</v>
      </c>
    </row>
    <row r="27" spans="1:19" x14ac:dyDescent="0.2">
      <c r="A27" s="12" t="s">
        <v>195</v>
      </c>
      <c r="B27" s="18">
        <v>0.37949626694667898</v>
      </c>
      <c r="C27" s="10" t="s">
        <v>159</v>
      </c>
      <c r="D27" s="18">
        <v>2.5823425905598998</v>
      </c>
      <c r="E27" s="10" t="s">
        <v>159</v>
      </c>
      <c r="F27" s="18">
        <v>0</v>
      </c>
      <c r="G27" s="10" t="s">
        <v>178</v>
      </c>
      <c r="H27" s="18">
        <v>5.7366120336934303</v>
      </c>
      <c r="I27" s="10" t="s">
        <v>159</v>
      </c>
      <c r="J27" s="18">
        <v>9.8700248091453808</v>
      </c>
      <c r="K27" s="10" t="s">
        <v>159</v>
      </c>
      <c r="L27" s="18">
        <v>5.5705614774248602</v>
      </c>
      <c r="M27" s="10" t="s">
        <v>159</v>
      </c>
      <c r="N27" s="18">
        <v>1.0081894387955499</v>
      </c>
      <c r="O27" s="10" t="s">
        <v>159</v>
      </c>
      <c r="P27" s="18">
        <v>0</v>
      </c>
      <c r="Q27" s="10" t="s">
        <v>238</v>
      </c>
      <c r="R27" s="18">
        <v>3.0592226424526499</v>
      </c>
      <c r="S27" s="10" t="s">
        <v>180</v>
      </c>
    </row>
    <row r="28" spans="1:19" x14ac:dyDescent="0.2">
      <c r="A28" s="12" t="s">
        <v>196</v>
      </c>
      <c r="B28" s="18">
        <v>0.94991472712680602</v>
      </c>
      <c r="C28" s="10" t="s">
        <v>159</v>
      </c>
      <c r="D28" s="18">
        <v>2.7092191965220001</v>
      </c>
      <c r="E28" s="10" t="s">
        <v>159</v>
      </c>
      <c r="F28" s="18">
        <v>0</v>
      </c>
      <c r="G28" s="10" t="s">
        <v>178</v>
      </c>
      <c r="H28" s="18">
        <v>5.4441965546644502</v>
      </c>
      <c r="I28" s="10" t="s">
        <v>159</v>
      </c>
      <c r="J28" s="18">
        <v>10.7008657510309</v>
      </c>
      <c r="K28" s="10" t="s">
        <v>159</v>
      </c>
      <c r="L28" s="18">
        <v>6.3480768738706601</v>
      </c>
      <c r="M28" s="10" t="s">
        <v>159</v>
      </c>
      <c r="N28" s="18">
        <v>1.1620725968824599</v>
      </c>
      <c r="O28" s="10" t="s">
        <v>159</v>
      </c>
      <c r="P28" s="18">
        <v>0</v>
      </c>
      <c r="Q28" s="10" t="s">
        <v>238</v>
      </c>
      <c r="R28" s="18">
        <v>3.16315409113195</v>
      </c>
      <c r="S28" s="10" t="s">
        <v>180</v>
      </c>
    </row>
    <row r="29" spans="1:19" x14ac:dyDescent="0.2">
      <c r="A29" s="12" t="s">
        <v>198</v>
      </c>
      <c r="B29" s="18">
        <v>3.4161170338638498</v>
      </c>
      <c r="C29" s="10" t="s">
        <v>159</v>
      </c>
      <c r="D29" s="18">
        <v>2.57240383504584</v>
      </c>
      <c r="E29" s="10" t="s">
        <v>159</v>
      </c>
      <c r="F29" s="18">
        <v>5.6659669647145199</v>
      </c>
      <c r="G29" s="10" t="s">
        <v>159</v>
      </c>
      <c r="H29" s="18">
        <v>5.1737565707490099</v>
      </c>
      <c r="I29" s="10" t="s">
        <v>159</v>
      </c>
      <c r="J29" s="18">
        <v>10.1125479276311</v>
      </c>
      <c r="K29" s="10" t="s">
        <v>159</v>
      </c>
      <c r="L29" s="18">
        <v>3.9667005923954202</v>
      </c>
      <c r="M29" s="10" t="s">
        <v>159</v>
      </c>
      <c r="N29" s="18">
        <v>1.12401067216562</v>
      </c>
      <c r="O29" s="10" t="s">
        <v>159</v>
      </c>
      <c r="P29" s="18">
        <v>0</v>
      </c>
      <c r="Q29" s="10" t="s">
        <v>238</v>
      </c>
      <c r="R29" s="18">
        <v>3.0570229510674101</v>
      </c>
      <c r="S29" s="10" t="s">
        <v>159</v>
      </c>
    </row>
    <row r="30" spans="1:19" x14ac:dyDescent="0.2">
      <c r="A30" s="12" t="s">
        <v>199</v>
      </c>
      <c r="B30" s="18">
        <v>3.4212645429505599</v>
      </c>
      <c r="C30" s="10" t="s">
        <v>159</v>
      </c>
      <c r="D30" s="18">
        <v>2.42379221521003</v>
      </c>
      <c r="E30" s="10" t="s">
        <v>159</v>
      </c>
      <c r="F30" s="18">
        <v>5.4052307990481596</v>
      </c>
      <c r="G30" s="10" t="s">
        <v>159</v>
      </c>
      <c r="H30" s="18">
        <v>5.2313862063400398</v>
      </c>
      <c r="I30" s="10" t="s">
        <v>159</v>
      </c>
      <c r="J30" s="18">
        <v>10.1895456843283</v>
      </c>
      <c r="K30" s="10" t="s">
        <v>159</v>
      </c>
      <c r="L30" s="18">
        <v>5.2217029772482899</v>
      </c>
      <c r="M30" s="10" t="s">
        <v>159</v>
      </c>
      <c r="N30" s="18">
        <v>1.0507313865135901</v>
      </c>
      <c r="O30" s="10" t="s">
        <v>159</v>
      </c>
      <c r="P30" s="18">
        <v>0</v>
      </c>
      <c r="Q30" s="10" t="s">
        <v>238</v>
      </c>
      <c r="R30" s="18">
        <v>3.0318209250405901</v>
      </c>
      <c r="S30" s="10" t="s">
        <v>159</v>
      </c>
    </row>
    <row r="31" spans="1:19" x14ac:dyDescent="0.2">
      <c r="A31" s="12" t="s">
        <v>200</v>
      </c>
      <c r="B31" s="18">
        <v>8.1916378107395698</v>
      </c>
      <c r="C31" s="10" t="s">
        <v>159</v>
      </c>
      <c r="D31" s="18">
        <v>1.7563380272745199</v>
      </c>
      <c r="E31" s="10" t="s">
        <v>159</v>
      </c>
      <c r="F31" s="18">
        <v>4.9529788975194897</v>
      </c>
      <c r="G31" s="10" t="s">
        <v>159</v>
      </c>
      <c r="H31" s="18">
        <v>4.0857520887951804</v>
      </c>
      <c r="I31" s="10" t="s">
        <v>159</v>
      </c>
      <c r="J31" s="18">
        <v>8.9681269071086405</v>
      </c>
      <c r="K31" s="10" t="s">
        <v>159</v>
      </c>
      <c r="L31" s="18">
        <v>4.0703790385616001</v>
      </c>
      <c r="M31" s="10" t="s">
        <v>159</v>
      </c>
      <c r="N31" s="18">
        <v>0.73539717374011104</v>
      </c>
      <c r="O31" s="10" t="s">
        <v>159</v>
      </c>
      <c r="P31" s="18">
        <v>0</v>
      </c>
      <c r="Q31" s="10" t="s">
        <v>238</v>
      </c>
      <c r="R31" s="18">
        <v>2.4781392727559401</v>
      </c>
      <c r="S31" s="10" t="s">
        <v>159</v>
      </c>
    </row>
    <row r="32" spans="1:19" x14ac:dyDescent="0.2">
      <c r="A32" s="15" t="s">
        <v>201</v>
      </c>
      <c r="B32" s="19">
        <v>13.904415973542299</v>
      </c>
      <c r="C32" s="14" t="s">
        <v>159</v>
      </c>
      <c r="D32" s="19">
        <v>2.4859340766408602</v>
      </c>
      <c r="E32" s="14" t="s">
        <v>159</v>
      </c>
      <c r="F32" s="19">
        <v>8.6869772902942799</v>
      </c>
      <c r="G32" s="14" t="s">
        <v>159</v>
      </c>
      <c r="H32" s="19">
        <v>5.6193311941118598</v>
      </c>
      <c r="I32" s="14" t="s">
        <v>159</v>
      </c>
      <c r="J32" s="19">
        <v>11.794029307714201</v>
      </c>
      <c r="K32" s="14" t="s">
        <v>159</v>
      </c>
      <c r="L32" s="19">
        <v>5.6491066668292396</v>
      </c>
      <c r="M32" s="14" t="s">
        <v>159</v>
      </c>
      <c r="N32" s="19">
        <v>0.63023514913003198</v>
      </c>
      <c r="O32" s="14" t="s">
        <v>159</v>
      </c>
      <c r="P32" s="19">
        <v>0</v>
      </c>
      <c r="Q32" s="14" t="s">
        <v>238</v>
      </c>
      <c r="R32" s="19">
        <v>3.3671050352100198</v>
      </c>
      <c r="S32" s="14" t="s">
        <v>159</v>
      </c>
    </row>
    <row r="34" spans="1:2" x14ac:dyDescent="0.2">
      <c r="A34" s="16" t="s">
        <v>202</v>
      </c>
      <c r="B34" s="16" t="s">
        <v>227</v>
      </c>
    </row>
    <row r="37" spans="1:2" x14ac:dyDescent="0.2">
      <c r="B37" s="16" t="s">
        <v>208</v>
      </c>
    </row>
    <row r="38" spans="1:2" x14ac:dyDescent="0.2">
      <c r="B38" s="16" t="s">
        <v>241</v>
      </c>
    </row>
    <row r="39" spans="1:2" x14ac:dyDescent="0.2">
      <c r="B39" s="16" t="s">
        <v>209</v>
      </c>
    </row>
    <row r="42" spans="1:2" x14ac:dyDescent="0.2">
      <c r="A42" s="17" t="str">
        <f>HYPERLINK("#'KENO 12'!A2", "&lt;&lt;&lt; Previous table")</f>
        <v>&lt;&lt;&lt; Previous table</v>
      </c>
    </row>
    <row r="43" spans="1:2" x14ac:dyDescent="0.2">
      <c r="A43" s="17" t="str">
        <f>HYPERLINK("#'KENO 14'!A2", "&gt;&gt;&gt; Next table")</f>
        <v>&gt;&gt;&gt; Next table</v>
      </c>
    </row>
  </sheetData>
  <mergeCells count="12">
    <mergeCell ref="A2:S2"/>
    <mergeCell ref="A3:S3"/>
    <mergeCell ref="A6:S6"/>
    <mergeCell ref="B5:C5"/>
    <mergeCell ref="D5:E5"/>
    <mergeCell ref="F5:G5"/>
    <mergeCell ref="H5:I5"/>
    <mergeCell ref="J5:K5"/>
    <mergeCell ref="L5:M5"/>
    <mergeCell ref="N5:O5"/>
    <mergeCell ref="P5:Q5"/>
    <mergeCell ref="R5:S5"/>
  </mergeCells>
  <pageMargins left="0.7" right="0.7" top="0.75" bottom="0.75" header="0.3" footer="0.3"/>
  <pageSetup paperSize="9" orientation="portrait" horizontalDpi="300" verticalDpi="300"/>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dimension ref="A1:S43"/>
  <sheetViews>
    <sheetView workbookViewId="0"/>
  </sheetViews>
  <sheetFormatPr defaultColWidth="11.42578125" defaultRowHeight="12.75" x14ac:dyDescent="0.2"/>
  <cols>
    <col min="1" max="2" width="12.7109375" customWidth="1"/>
    <col min="3" max="3" width="4.42578125" customWidth="1"/>
    <col min="4" max="4" width="12.7109375" customWidth="1"/>
    <col min="5" max="5" width="4.42578125" customWidth="1"/>
    <col min="6" max="6" width="12.7109375" customWidth="1"/>
    <col min="7" max="7" width="4.42578125" customWidth="1"/>
    <col min="8" max="8" width="12.7109375" customWidth="1"/>
    <col min="9" max="9" width="4.42578125" customWidth="1"/>
    <col min="10" max="10" width="12.7109375" customWidth="1"/>
    <col min="11" max="11" width="4.42578125" customWidth="1"/>
    <col min="12" max="12" width="12.7109375" customWidth="1"/>
    <col min="13" max="13" width="4.42578125" customWidth="1"/>
    <col min="14" max="14" width="12.7109375" customWidth="1"/>
    <col min="15" max="15" width="4.42578125" customWidth="1"/>
    <col min="16" max="16" width="12.7109375" customWidth="1"/>
    <col min="17" max="17" width="4.42578125" customWidth="1"/>
    <col min="18" max="18" width="12.7109375" customWidth="1"/>
    <col min="19" max="19" width="4.42578125" customWidth="1"/>
  </cols>
  <sheetData>
    <row r="1" spans="1:19" x14ac:dyDescent="0.2">
      <c r="A1" s="8" t="str">
        <f>HYPERLINK("#'INDEX'!B64", "Link to index")</f>
        <v>Link to index</v>
      </c>
    </row>
    <row r="2" spans="1:19" ht="15.75" customHeight="1" x14ac:dyDescent="0.2">
      <c r="A2" s="25" t="s">
        <v>327</v>
      </c>
      <c r="B2" s="24"/>
      <c r="C2" s="24"/>
      <c r="D2" s="24"/>
      <c r="E2" s="24"/>
      <c r="F2" s="24"/>
      <c r="G2" s="24"/>
      <c r="H2" s="24"/>
      <c r="I2" s="24"/>
      <c r="J2" s="24"/>
      <c r="K2" s="24"/>
      <c r="L2" s="24"/>
      <c r="M2" s="24"/>
      <c r="N2" s="24"/>
      <c r="O2" s="24"/>
      <c r="P2" s="24"/>
      <c r="Q2" s="24"/>
      <c r="R2" s="24"/>
      <c r="S2" s="24"/>
    </row>
    <row r="3" spans="1:19" ht="15.75" customHeight="1" x14ac:dyDescent="0.2">
      <c r="A3" s="25" t="s">
        <v>82</v>
      </c>
      <c r="B3" s="24"/>
      <c r="C3" s="24"/>
      <c r="D3" s="24"/>
      <c r="E3" s="24"/>
      <c r="F3" s="24"/>
      <c r="G3" s="24"/>
      <c r="H3" s="24"/>
      <c r="I3" s="24"/>
      <c r="J3" s="24"/>
      <c r="K3" s="24"/>
      <c r="L3" s="24"/>
      <c r="M3" s="24"/>
      <c r="N3" s="24"/>
      <c r="O3" s="24"/>
      <c r="P3" s="24"/>
      <c r="Q3" s="24"/>
      <c r="R3" s="24"/>
      <c r="S3" s="24"/>
    </row>
    <row r="4" spans="1:19" ht="15.75" customHeight="1" x14ac:dyDescent="0.2"/>
    <row r="5" spans="1:19" ht="55.5" customHeight="1" x14ac:dyDescent="0.2">
      <c r="A5" s="11" t="s">
        <v>159</v>
      </c>
      <c r="B5" s="27" t="s">
        <v>160</v>
      </c>
      <c r="C5" s="27" t="s">
        <v>159</v>
      </c>
      <c r="D5" s="27" t="s">
        <v>161</v>
      </c>
      <c r="E5" s="27" t="s">
        <v>159</v>
      </c>
      <c r="F5" s="27" t="s">
        <v>162</v>
      </c>
      <c r="G5" s="27" t="s">
        <v>159</v>
      </c>
      <c r="H5" s="27" t="s">
        <v>163</v>
      </c>
      <c r="I5" s="27" t="s">
        <v>159</v>
      </c>
      <c r="J5" s="27" t="s">
        <v>164</v>
      </c>
      <c r="K5" s="27" t="s">
        <v>159</v>
      </c>
      <c r="L5" s="27" t="s">
        <v>165</v>
      </c>
      <c r="M5" s="27" t="s">
        <v>159</v>
      </c>
      <c r="N5" s="27" t="s">
        <v>166</v>
      </c>
      <c r="O5" s="27" t="s">
        <v>159</v>
      </c>
      <c r="P5" s="27" t="s">
        <v>167</v>
      </c>
      <c r="Q5" s="27" t="s">
        <v>159</v>
      </c>
      <c r="R5" s="27" t="s">
        <v>168</v>
      </c>
      <c r="S5" s="27" t="s">
        <v>159</v>
      </c>
    </row>
    <row r="6" spans="1:19" x14ac:dyDescent="0.2">
      <c r="A6" s="26" t="s">
        <v>212</v>
      </c>
      <c r="B6" s="26"/>
      <c r="C6" s="26"/>
      <c r="D6" s="26"/>
      <c r="E6" s="26"/>
      <c r="F6" s="26"/>
      <c r="G6" s="26"/>
      <c r="H6" s="26"/>
      <c r="I6" s="26"/>
      <c r="J6" s="26"/>
      <c r="K6" s="26"/>
      <c r="L6" s="26"/>
      <c r="M6" s="26"/>
      <c r="N6" s="26"/>
      <c r="O6" s="26"/>
      <c r="P6" s="26"/>
      <c r="Q6" s="26"/>
      <c r="R6" s="26"/>
      <c r="S6" s="26"/>
    </row>
    <row r="7" spans="1:19" x14ac:dyDescent="0.2">
      <c r="A7" s="12" t="s">
        <v>170</v>
      </c>
      <c r="B7" s="18">
        <v>0</v>
      </c>
      <c r="C7" s="10" t="s">
        <v>178</v>
      </c>
      <c r="D7" s="18">
        <v>0</v>
      </c>
      <c r="E7" s="10" t="s">
        <v>178</v>
      </c>
      <c r="F7" s="18">
        <v>0</v>
      </c>
      <c r="G7" s="10" t="s">
        <v>178</v>
      </c>
      <c r="H7" s="18">
        <v>0</v>
      </c>
      <c r="I7" s="10" t="s">
        <v>178</v>
      </c>
      <c r="J7" s="18">
        <v>0</v>
      </c>
      <c r="K7" s="10" t="s">
        <v>178</v>
      </c>
      <c r="L7" s="18">
        <v>11.0003983761688</v>
      </c>
      <c r="M7" s="10" t="s">
        <v>159</v>
      </c>
      <c r="N7" s="18">
        <v>0</v>
      </c>
      <c r="O7" s="10" t="s">
        <v>178</v>
      </c>
      <c r="P7" s="18">
        <v>0</v>
      </c>
      <c r="Q7" s="10" t="s">
        <v>238</v>
      </c>
      <c r="R7" s="18">
        <v>0.28391857019675198</v>
      </c>
      <c r="S7" s="10" t="s">
        <v>180</v>
      </c>
    </row>
    <row r="8" spans="1:19" x14ac:dyDescent="0.2">
      <c r="A8" s="12" t="s">
        <v>171</v>
      </c>
      <c r="B8" s="18">
        <v>0</v>
      </c>
      <c r="C8" s="10" t="s">
        <v>178</v>
      </c>
      <c r="D8" s="18">
        <v>0</v>
      </c>
      <c r="E8" s="10" t="s">
        <v>178</v>
      </c>
      <c r="F8" s="18">
        <v>0</v>
      </c>
      <c r="G8" s="10" t="s">
        <v>178</v>
      </c>
      <c r="H8" s="18">
        <v>0</v>
      </c>
      <c r="I8" s="10" t="s">
        <v>178</v>
      </c>
      <c r="J8" s="18">
        <v>0</v>
      </c>
      <c r="K8" s="10" t="s">
        <v>178</v>
      </c>
      <c r="L8" s="18">
        <v>13.8183982274504</v>
      </c>
      <c r="M8" s="10" t="s">
        <v>159</v>
      </c>
      <c r="N8" s="18">
        <v>0</v>
      </c>
      <c r="O8" s="10" t="s">
        <v>178</v>
      </c>
      <c r="P8" s="18">
        <v>0</v>
      </c>
      <c r="Q8" s="10" t="s">
        <v>238</v>
      </c>
      <c r="R8" s="18">
        <v>0.35294877114951201</v>
      </c>
      <c r="S8" s="10" t="s">
        <v>180</v>
      </c>
    </row>
    <row r="9" spans="1:19" x14ac:dyDescent="0.2">
      <c r="A9" s="12" t="s">
        <v>172</v>
      </c>
      <c r="B9" s="18">
        <v>0</v>
      </c>
      <c r="C9" s="10" t="s">
        <v>178</v>
      </c>
      <c r="D9" s="18">
        <v>6.6419988548859399</v>
      </c>
      <c r="E9" s="10" t="s">
        <v>159</v>
      </c>
      <c r="F9" s="18">
        <v>0</v>
      </c>
      <c r="G9" s="10" t="s">
        <v>178</v>
      </c>
      <c r="H9" s="18">
        <v>5.4259146570245402</v>
      </c>
      <c r="I9" s="10" t="s">
        <v>159</v>
      </c>
      <c r="J9" s="18">
        <v>0</v>
      </c>
      <c r="K9" s="10" t="s">
        <v>178</v>
      </c>
      <c r="L9" s="18">
        <v>12.783121304414999</v>
      </c>
      <c r="M9" s="10" t="s">
        <v>159</v>
      </c>
      <c r="N9" s="18">
        <v>0</v>
      </c>
      <c r="O9" s="10" t="s">
        <v>178</v>
      </c>
      <c r="P9" s="18">
        <v>0</v>
      </c>
      <c r="Q9" s="10" t="s">
        <v>238</v>
      </c>
      <c r="R9" s="18">
        <v>3.5609113349343802</v>
      </c>
      <c r="S9" s="10" t="s">
        <v>180</v>
      </c>
    </row>
    <row r="10" spans="1:19" x14ac:dyDescent="0.2">
      <c r="A10" s="12" t="s">
        <v>173</v>
      </c>
      <c r="B10" s="18">
        <v>0</v>
      </c>
      <c r="C10" s="10" t="s">
        <v>178</v>
      </c>
      <c r="D10" s="18">
        <v>5.8398269396434896</v>
      </c>
      <c r="E10" s="10" t="s">
        <v>159</v>
      </c>
      <c r="F10" s="18">
        <v>0</v>
      </c>
      <c r="G10" s="10" t="s">
        <v>178</v>
      </c>
      <c r="H10" s="18">
        <v>7.1599293634185797</v>
      </c>
      <c r="I10" s="10" t="s">
        <v>159</v>
      </c>
      <c r="J10" s="18">
        <v>0</v>
      </c>
      <c r="K10" s="10" t="s">
        <v>178</v>
      </c>
      <c r="L10" s="18">
        <v>13.3840457134713</v>
      </c>
      <c r="M10" s="10" t="s">
        <v>159</v>
      </c>
      <c r="N10" s="18">
        <v>0</v>
      </c>
      <c r="O10" s="10" t="s">
        <v>178</v>
      </c>
      <c r="P10" s="18">
        <v>0</v>
      </c>
      <c r="Q10" s="10" t="s">
        <v>238</v>
      </c>
      <c r="R10" s="18">
        <v>3.6166225365249201</v>
      </c>
      <c r="S10" s="10" t="s">
        <v>180</v>
      </c>
    </row>
    <row r="11" spans="1:19" x14ac:dyDescent="0.2">
      <c r="A11" s="12" t="s">
        <v>174</v>
      </c>
      <c r="B11" s="18">
        <v>0</v>
      </c>
      <c r="C11" s="10" t="s">
        <v>178</v>
      </c>
      <c r="D11" s="18">
        <v>5.7342750222463303</v>
      </c>
      <c r="E11" s="10" t="s">
        <v>159</v>
      </c>
      <c r="F11" s="18">
        <v>0</v>
      </c>
      <c r="G11" s="10" t="s">
        <v>178</v>
      </c>
      <c r="H11" s="18">
        <v>7.1053439454298202</v>
      </c>
      <c r="I11" s="10" t="s">
        <v>159</v>
      </c>
      <c r="J11" s="18">
        <v>0</v>
      </c>
      <c r="K11" s="10" t="s">
        <v>178</v>
      </c>
      <c r="L11" s="18">
        <v>12.337455057021099</v>
      </c>
      <c r="M11" s="10" t="s">
        <v>159</v>
      </c>
      <c r="N11" s="18">
        <v>1.0808287359008699</v>
      </c>
      <c r="O11" s="10" t="s">
        <v>159</v>
      </c>
      <c r="P11" s="18">
        <v>0</v>
      </c>
      <c r="Q11" s="10" t="s">
        <v>238</v>
      </c>
      <c r="R11" s="18">
        <v>3.8156116280847399</v>
      </c>
      <c r="S11" s="10" t="s">
        <v>180</v>
      </c>
    </row>
    <row r="12" spans="1:19" x14ac:dyDescent="0.2">
      <c r="A12" s="12" t="s">
        <v>175</v>
      </c>
      <c r="B12" s="18">
        <v>0</v>
      </c>
      <c r="C12" s="10" t="s">
        <v>178</v>
      </c>
      <c r="D12" s="18">
        <v>2.4385294271030098</v>
      </c>
      <c r="E12" s="10" t="s">
        <v>159</v>
      </c>
      <c r="F12" s="18">
        <v>0</v>
      </c>
      <c r="G12" s="10" t="s">
        <v>178</v>
      </c>
      <c r="H12" s="18">
        <v>3.37015550976195</v>
      </c>
      <c r="I12" s="10" t="s">
        <v>159</v>
      </c>
      <c r="J12" s="18">
        <v>0</v>
      </c>
      <c r="K12" s="10" t="s">
        <v>178</v>
      </c>
      <c r="L12" s="18">
        <v>12.056863728373701</v>
      </c>
      <c r="M12" s="10" t="s">
        <v>159</v>
      </c>
      <c r="N12" s="18">
        <v>0.73878686341618105</v>
      </c>
      <c r="O12" s="10" t="s">
        <v>159</v>
      </c>
      <c r="P12" s="18">
        <v>0</v>
      </c>
      <c r="Q12" s="10" t="s">
        <v>238</v>
      </c>
      <c r="R12" s="18">
        <v>1.9234288597076299</v>
      </c>
      <c r="S12" s="10" t="s">
        <v>180</v>
      </c>
    </row>
    <row r="13" spans="1:19" x14ac:dyDescent="0.2">
      <c r="A13" s="12" t="s">
        <v>176</v>
      </c>
      <c r="B13" s="18">
        <v>0</v>
      </c>
      <c r="C13" s="10" t="s">
        <v>178</v>
      </c>
      <c r="D13" s="18">
        <v>2.35648179106939</v>
      </c>
      <c r="E13" s="10" t="s">
        <v>159</v>
      </c>
      <c r="F13" s="18">
        <v>0</v>
      </c>
      <c r="G13" s="10" t="s">
        <v>178</v>
      </c>
      <c r="H13" s="18">
        <v>3.91255564369831</v>
      </c>
      <c r="I13" s="10" t="s">
        <v>159</v>
      </c>
      <c r="J13" s="18">
        <v>0</v>
      </c>
      <c r="K13" s="10" t="s">
        <v>178</v>
      </c>
      <c r="L13" s="18">
        <v>4.9254729866010898</v>
      </c>
      <c r="M13" s="10" t="s">
        <v>159</v>
      </c>
      <c r="N13" s="18">
        <v>0.68138897237395901</v>
      </c>
      <c r="O13" s="10" t="s">
        <v>159</v>
      </c>
      <c r="P13" s="18">
        <v>0</v>
      </c>
      <c r="Q13" s="10" t="s">
        <v>238</v>
      </c>
      <c r="R13" s="18">
        <v>1.8084988577410399</v>
      </c>
      <c r="S13" s="10" t="s">
        <v>180</v>
      </c>
    </row>
    <row r="14" spans="1:19" x14ac:dyDescent="0.2">
      <c r="A14" s="12" t="s">
        <v>177</v>
      </c>
      <c r="B14" s="18">
        <v>0</v>
      </c>
      <c r="C14" s="10" t="s">
        <v>178</v>
      </c>
      <c r="D14" s="18">
        <v>2.2114789841790499</v>
      </c>
      <c r="E14" s="10" t="s">
        <v>159</v>
      </c>
      <c r="F14" s="18">
        <v>0</v>
      </c>
      <c r="G14" s="10" t="s">
        <v>178</v>
      </c>
      <c r="H14" s="18">
        <v>5.1664102914925198</v>
      </c>
      <c r="I14" s="10" t="s">
        <v>159</v>
      </c>
      <c r="J14" s="18">
        <v>0</v>
      </c>
      <c r="K14" s="10" t="s">
        <v>178</v>
      </c>
      <c r="L14" s="18">
        <v>5.0045174360278297</v>
      </c>
      <c r="M14" s="10" t="s">
        <v>159</v>
      </c>
      <c r="N14" s="18">
        <v>0.65208749239048203</v>
      </c>
      <c r="O14" s="10" t="s">
        <v>159</v>
      </c>
      <c r="P14" s="18">
        <v>0</v>
      </c>
      <c r="Q14" s="10" t="s">
        <v>238</v>
      </c>
      <c r="R14" s="18">
        <v>1.9923597285861701</v>
      </c>
      <c r="S14" s="10" t="s">
        <v>180</v>
      </c>
    </row>
    <row r="15" spans="1:19" x14ac:dyDescent="0.2">
      <c r="A15" s="12" t="s">
        <v>181</v>
      </c>
      <c r="B15" s="18">
        <v>0</v>
      </c>
      <c r="C15" s="10" t="s">
        <v>178</v>
      </c>
      <c r="D15" s="18">
        <v>2.1824416611475801</v>
      </c>
      <c r="E15" s="10" t="s">
        <v>159</v>
      </c>
      <c r="F15" s="18">
        <v>0</v>
      </c>
      <c r="G15" s="10" t="s">
        <v>178</v>
      </c>
      <c r="H15" s="18">
        <v>5.8694829704058602</v>
      </c>
      <c r="I15" s="10" t="s">
        <v>159</v>
      </c>
      <c r="J15" s="18">
        <v>0</v>
      </c>
      <c r="K15" s="10" t="s">
        <v>178</v>
      </c>
      <c r="L15" s="18">
        <v>4.8373613482187903</v>
      </c>
      <c r="M15" s="10" t="s">
        <v>159</v>
      </c>
      <c r="N15" s="18">
        <v>0.63645791214971004</v>
      </c>
      <c r="O15" s="10" t="s">
        <v>159</v>
      </c>
      <c r="P15" s="18">
        <v>0</v>
      </c>
      <c r="Q15" s="10" t="s">
        <v>238</v>
      </c>
      <c r="R15" s="18">
        <v>2.1152254898382798</v>
      </c>
      <c r="S15" s="10" t="s">
        <v>180</v>
      </c>
    </row>
    <row r="16" spans="1:19" x14ac:dyDescent="0.2">
      <c r="A16" s="12" t="s">
        <v>182</v>
      </c>
      <c r="B16" s="18">
        <v>0</v>
      </c>
      <c r="C16" s="10" t="s">
        <v>178</v>
      </c>
      <c r="D16" s="18">
        <v>2.1706304561289098</v>
      </c>
      <c r="E16" s="10" t="s">
        <v>159</v>
      </c>
      <c r="F16" s="18">
        <v>0</v>
      </c>
      <c r="G16" s="10" t="s">
        <v>178</v>
      </c>
      <c r="H16" s="18">
        <v>6.6147220409721701</v>
      </c>
      <c r="I16" s="10" t="s">
        <v>159</v>
      </c>
      <c r="J16" s="18">
        <v>0</v>
      </c>
      <c r="K16" s="10" t="s">
        <v>178</v>
      </c>
      <c r="L16" s="18">
        <v>5.7064216655707103</v>
      </c>
      <c r="M16" s="10" t="s">
        <v>159</v>
      </c>
      <c r="N16" s="18">
        <v>0.60106433413606297</v>
      </c>
      <c r="O16" s="10" t="s">
        <v>159</v>
      </c>
      <c r="P16" s="18">
        <v>0</v>
      </c>
      <c r="Q16" s="10" t="s">
        <v>238</v>
      </c>
      <c r="R16" s="18">
        <v>2.2733745240876901</v>
      </c>
      <c r="S16" s="10" t="s">
        <v>180</v>
      </c>
    </row>
    <row r="17" spans="1:19" x14ac:dyDescent="0.2">
      <c r="A17" s="12" t="s">
        <v>183</v>
      </c>
      <c r="B17" s="18">
        <v>0</v>
      </c>
      <c r="C17" s="10" t="s">
        <v>178</v>
      </c>
      <c r="D17" s="18">
        <v>2.0300190219204199</v>
      </c>
      <c r="E17" s="10" t="s">
        <v>159</v>
      </c>
      <c r="F17" s="18">
        <v>0</v>
      </c>
      <c r="G17" s="10" t="s">
        <v>178</v>
      </c>
      <c r="H17" s="18">
        <v>6.6699969527158096</v>
      </c>
      <c r="I17" s="10" t="s">
        <v>159</v>
      </c>
      <c r="J17" s="18">
        <v>0</v>
      </c>
      <c r="K17" s="10" t="s">
        <v>178</v>
      </c>
      <c r="L17" s="18">
        <v>5.4505879937388597</v>
      </c>
      <c r="M17" s="10" t="s">
        <v>159</v>
      </c>
      <c r="N17" s="18">
        <v>0.54065624333946005</v>
      </c>
      <c r="O17" s="10" t="s">
        <v>159</v>
      </c>
      <c r="P17" s="18">
        <v>0</v>
      </c>
      <c r="Q17" s="10" t="s">
        <v>238</v>
      </c>
      <c r="R17" s="18">
        <v>2.2229416019075101</v>
      </c>
      <c r="S17" s="10" t="s">
        <v>180</v>
      </c>
    </row>
    <row r="18" spans="1:19" x14ac:dyDescent="0.2">
      <c r="A18" s="12" t="s">
        <v>184</v>
      </c>
      <c r="B18" s="18">
        <v>0</v>
      </c>
      <c r="C18" s="10" t="s">
        <v>178</v>
      </c>
      <c r="D18" s="18">
        <v>2.0042121266626798</v>
      </c>
      <c r="E18" s="10" t="s">
        <v>159</v>
      </c>
      <c r="F18" s="18">
        <v>0</v>
      </c>
      <c r="G18" s="10" t="s">
        <v>178</v>
      </c>
      <c r="H18" s="18">
        <v>5.9021583712256698</v>
      </c>
      <c r="I18" s="10" t="s">
        <v>159</v>
      </c>
      <c r="J18" s="18">
        <v>0</v>
      </c>
      <c r="K18" s="10" t="s">
        <v>178</v>
      </c>
      <c r="L18" s="18">
        <v>5.46393545182345</v>
      </c>
      <c r="M18" s="10" t="s">
        <v>159</v>
      </c>
      <c r="N18" s="18">
        <v>0.60539006090677505</v>
      </c>
      <c r="O18" s="10" t="s">
        <v>159</v>
      </c>
      <c r="P18" s="18">
        <v>0</v>
      </c>
      <c r="Q18" s="10" t="s">
        <v>238</v>
      </c>
      <c r="R18" s="18">
        <v>2.08675042894034</v>
      </c>
      <c r="S18" s="10" t="s">
        <v>180</v>
      </c>
    </row>
    <row r="19" spans="1:19" x14ac:dyDescent="0.2">
      <c r="A19" s="12" t="s">
        <v>185</v>
      </c>
      <c r="B19" s="18">
        <v>0</v>
      </c>
      <c r="C19" s="10" t="s">
        <v>178</v>
      </c>
      <c r="D19" s="18">
        <v>1.9251987153683401</v>
      </c>
      <c r="E19" s="10" t="s">
        <v>159</v>
      </c>
      <c r="F19" s="18">
        <v>0</v>
      </c>
      <c r="G19" s="10" t="s">
        <v>178</v>
      </c>
      <c r="H19" s="18">
        <v>7.1829126228786597</v>
      </c>
      <c r="I19" s="10" t="s">
        <v>159</v>
      </c>
      <c r="J19" s="18">
        <v>0</v>
      </c>
      <c r="K19" s="10" t="s">
        <v>178</v>
      </c>
      <c r="L19" s="18">
        <v>5.58755158763854</v>
      </c>
      <c r="M19" s="10" t="s">
        <v>159</v>
      </c>
      <c r="N19" s="18">
        <v>0.51652972945870101</v>
      </c>
      <c r="O19" s="10" t="s">
        <v>159</v>
      </c>
      <c r="P19" s="18">
        <v>0</v>
      </c>
      <c r="Q19" s="10" t="s">
        <v>238</v>
      </c>
      <c r="R19" s="18">
        <v>2.2941556427582901</v>
      </c>
      <c r="S19" s="10" t="s">
        <v>180</v>
      </c>
    </row>
    <row r="20" spans="1:19" x14ac:dyDescent="0.2">
      <c r="A20" s="12" t="s">
        <v>187</v>
      </c>
      <c r="B20" s="18">
        <v>0</v>
      </c>
      <c r="C20" s="10" t="s">
        <v>178</v>
      </c>
      <c r="D20" s="18">
        <v>2.3871719224624099</v>
      </c>
      <c r="E20" s="10" t="s">
        <v>159</v>
      </c>
      <c r="F20" s="18">
        <v>0</v>
      </c>
      <c r="G20" s="10" t="s">
        <v>178</v>
      </c>
      <c r="H20" s="18">
        <v>7.58633717300998</v>
      </c>
      <c r="I20" s="10" t="s">
        <v>159</v>
      </c>
      <c r="J20" s="18">
        <v>0</v>
      </c>
      <c r="K20" s="10" t="s">
        <v>178</v>
      </c>
      <c r="L20" s="18">
        <v>5.9682389283212398</v>
      </c>
      <c r="M20" s="10" t="s">
        <v>159</v>
      </c>
      <c r="N20" s="18">
        <v>0.49197766526572301</v>
      </c>
      <c r="O20" s="10" t="s">
        <v>159</v>
      </c>
      <c r="P20" s="18">
        <v>0</v>
      </c>
      <c r="Q20" s="10" t="s">
        <v>238</v>
      </c>
      <c r="R20" s="18">
        <v>2.5293671629521599</v>
      </c>
      <c r="S20" s="10" t="s">
        <v>180</v>
      </c>
    </row>
    <row r="21" spans="1:19" x14ac:dyDescent="0.2">
      <c r="A21" s="12" t="s">
        <v>188</v>
      </c>
      <c r="B21" s="18">
        <v>0</v>
      </c>
      <c r="C21" s="10" t="s">
        <v>178</v>
      </c>
      <c r="D21" s="18">
        <v>2.3931182414257601</v>
      </c>
      <c r="E21" s="10" t="s">
        <v>159</v>
      </c>
      <c r="F21" s="18">
        <v>0</v>
      </c>
      <c r="G21" s="10" t="s">
        <v>178</v>
      </c>
      <c r="H21" s="18">
        <v>6.6857460300418401</v>
      </c>
      <c r="I21" s="10" t="s">
        <v>159</v>
      </c>
      <c r="J21" s="18">
        <v>0</v>
      </c>
      <c r="K21" s="10" t="s">
        <v>178</v>
      </c>
      <c r="L21" s="18">
        <v>5.6664388353397896</v>
      </c>
      <c r="M21" s="10" t="s">
        <v>159</v>
      </c>
      <c r="N21" s="18">
        <v>0.41696510902971701</v>
      </c>
      <c r="O21" s="10" t="s">
        <v>159</v>
      </c>
      <c r="P21" s="18">
        <v>0</v>
      </c>
      <c r="Q21" s="10" t="s">
        <v>238</v>
      </c>
      <c r="R21" s="18">
        <v>2.3288762821266098</v>
      </c>
      <c r="S21" s="10" t="s">
        <v>180</v>
      </c>
    </row>
    <row r="22" spans="1:19" x14ac:dyDescent="0.2">
      <c r="A22" s="12" t="s">
        <v>189</v>
      </c>
      <c r="B22" s="18">
        <v>0</v>
      </c>
      <c r="C22" s="10" t="s">
        <v>178</v>
      </c>
      <c r="D22" s="18">
        <v>2.6007796760306801</v>
      </c>
      <c r="E22" s="10" t="s">
        <v>159</v>
      </c>
      <c r="F22" s="18">
        <v>0</v>
      </c>
      <c r="G22" s="10" t="s">
        <v>178</v>
      </c>
      <c r="H22" s="18">
        <v>7.1855519887720503</v>
      </c>
      <c r="I22" s="10" t="s">
        <v>159</v>
      </c>
      <c r="J22" s="18">
        <v>0</v>
      </c>
      <c r="K22" s="10" t="s">
        <v>178</v>
      </c>
      <c r="L22" s="18">
        <v>5.9703103230308399</v>
      </c>
      <c r="M22" s="10" t="s">
        <v>159</v>
      </c>
      <c r="N22" s="18">
        <v>0.39407805782685601</v>
      </c>
      <c r="O22" s="10" t="s">
        <v>159</v>
      </c>
      <c r="P22" s="18">
        <v>0</v>
      </c>
      <c r="Q22" s="10" t="s">
        <v>238</v>
      </c>
      <c r="R22" s="18">
        <v>2.49524644403885</v>
      </c>
      <c r="S22" s="10" t="s">
        <v>180</v>
      </c>
    </row>
    <row r="23" spans="1:19" x14ac:dyDescent="0.2">
      <c r="A23" s="12" t="s">
        <v>190</v>
      </c>
      <c r="B23" s="18">
        <v>0</v>
      </c>
      <c r="C23" s="10" t="s">
        <v>178</v>
      </c>
      <c r="D23" s="18">
        <v>2.70446903516509</v>
      </c>
      <c r="E23" s="10" t="s">
        <v>159</v>
      </c>
      <c r="F23" s="18">
        <v>0</v>
      </c>
      <c r="G23" s="10" t="s">
        <v>178</v>
      </c>
      <c r="H23" s="18">
        <v>7.3711081205808799</v>
      </c>
      <c r="I23" s="10" t="s">
        <v>159</v>
      </c>
      <c r="J23" s="18">
        <v>0</v>
      </c>
      <c r="K23" s="10" t="s">
        <v>178</v>
      </c>
      <c r="L23" s="18">
        <v>5.6633161129870402</v>
      </c>
      <c r="M23" s="10" t="s">
        <v>159</v>
      </c>
      <c r="N23" s="18">
        <v>0.46042947582813198</v>
      </c>
      <c r="O23" s="10" t="s">
        <v>159</v>
      </c>
      <c r="P23" s="18">
        <v>0</v>
      </c>
      <c r="Q23" s="10" t="s">
        <v>238</v>
      </c>
      <c r="R23" s="18">
        <v>2.57340709925495</v>
      </c>
      <c r="S23" s="10" t="s">
        <v>180</v>
      </c>
    </row>
    <row r="24" spans="1:19" x14ac:dyDescent="0.2">
      <c r="A24" s="12" t="s">
        <v>191</v>
      </c>
      <c r="B24" s="18">
        <v>0</v>
      </c>
      <c r="C24" s="10" t="s">
        <v>178</v>
      </c>
      <c r="D24" s="18">
        <v>2.59926593862818</v>
      </c>
      <c r="E24" s="10" t="s">
        <v>159</v>
      </c>
      <c r="F24" s="18">
        <v>0</v>
      </c>
      <c r="G24" s="10" t="s">
        <v>178</v>
      </c>
      <c r="H24" s="18">
        <v>7.1776678151153801</v>
      </c>
      <c r="I24" s="10" t="s">
        <v>159</v>
      </c>
      <c r="J24" s="18">
        <v>0</v>
      </c>
      <c r="K24" s="10" t="s">
        <v>178</v>
      </c>
      <c r="L24" s="18">
        <v>5.3817691101156102</v>
      </c>
      <c r="M24" s="10" t="s">
        <v>159</v>
      </c>
      <c r="N24" s="18">
        <v>0.86836864940950498</v>
      </c>
      <c r="O24" s="10" t="s">
        <v>159</v>
      </c>
      <c r="P24" s="18">
        <v>0</v>
      </c>
      <c r="Q24" s="10" t="s">
        <v>238</v>
      </c>
      <c r="R24" s="18">
        <v>2.59517610815473</v>
      </c>
      <c r="S24" s="10" t="s">
        <v>180</v>
      </c>
    </row>
    <row r="25" spans="1:19" x14ac:dyDescent="0.2">
      <c r="A25" s="12" t="s">
        <v>192</v>
      </c>
      <c r="B25" s="18">
        <v>0</v>
      </c>
      <c r="C25" s="10" t="s">
        <v>178</v>
      </c>
      <c r="D25" s="18">
        <v>2.4354369046747499</v>
      </c>
      <c r="E25" s="10" t="s">
        <v>159</v>
      </c>
      <c r="F25" s="18">
        <v>0</v>
      </c>
      <c r="G25" s="10" t="s">
        <v>178</v>
      </c>
      <c r="H25" s="18">
        <v>6.9458449729581897</v>
      </c>
      <c r="I25" s="10" t="s">
        <v>159</v>
      </c>
      <c r="J25" s="18">
        <v>10.239977826391399</v>
      </c>
      <c r="K25" s="10" t="s">
        <v>159</v>
      </c>
      <c r="L25" s="18">
        <v>5.7093980132736402</v>
      </c>
      <c r="M25" s="10" t="s">
        <v>159</v>
      </c>
      <c r="N25" s="18">
        <v>0.89374206066696404</v>
      </c>
      <c r="O25" s="10" t="s">
        <v>159</v>
      </c>
      <c r="P25" s="18">
        <v>0</v>
      </c>
      <c r="Q25" s="10" t="s">
        <v>238</v>
      </c>
      <c r="R25" s="18">
        <v>3.2584743851427902</v>
      </c>
      <c r="S25" s="10" t="s">
        <v>180</v>
      </c>
    </row>
    <row r="26" spans="1:19" x14ac:dyDescent="0.2">
      <c r="A26" s="12" t="s">
        <v>193</v>
      </c>
      <c r="B26" s="18">
        <v>0.27367304978868501</v>
      </c>
      <c r="C26" s="10" t="s">
        <v>159</v>
      </c>
      <c r="D26" s="18">
        <v>2.5947173710560998</v>
      </c>
      <c r="E26" s="10" t="s">
        <v>159</v>
      </c>
      <c r="F26" s="18">
        <v>0</v>
      </c>
      <c r="G26" s="10" t="s">
        <v>178</v>
      </c>
      <c r="H26" s="18">
        <v>6.25792296953336</v>
      </c>
      <c r="I26" s="10" t="s">
        <v>159</v>
      </c>
      <c r="J26" s="18">
        <v>9.8896634182962995</v>
      </c>
      <c r="K26" s="10" t="s">
        <v>159</v>
      </c>
      <c r="L26" s="18">
        <v>5.6063186717603699</v>
      </c>
      <c r="M26" s="10" t="s">
        <v>159</v>
      </c>
      <c r="N26" s="18">
        <v>0.95956000690620002</v>
      </c>
      <c r="O26" s="10" t="s">
        <v>159</v>
      </c>
      <c r="P26" s="18">
        <v>0</v>
      </c>
      <c r="Q26" s="10" t="s">
        <v>238</v>
      </c>
      <c r="R26" s="18">
        <v>3.1607335806496999</v>
      </c>
      <c r="S26" s="10" t="s">
        <v>180</v>
      </c>
    </row>
    <row r="27" spans="1:19" x14ac:dyDescent="0.2">
      <c r="A27" s="12" t="s">
        <v>195</v>
      </c>
      <c r="B27" s="18">
        <v>0.41173417697354397</v>
      </c>
      <c r="C27" s="10" t="s">
        <v>159</v>
      </c>
      <c r="D27" s="18">
        <v>2.80171056685862</v>
      </c>
      <c r="E27" s="10" t="s">
        <v>159</v>
      </c>
      <c r="F27" s="18">
        <v>0</v>
      </c>
      <c r="G27" s="10" t="s">
        <v>178</v>
      </c>
      <c r="H27" s="18">
        <v>6.2239327235362696</v>
      </c>
      <c r="I27" s="10" t="s">
        <v>159</v>
      </c>
      <c r="J27" s="18">
        <v>10.7084756701254</v>
      </c>
      <c r="K27" s="10" t="s">
        <v>159</v>
      </c>
      <c r="L27" s="18">
        <v>6.0437763028386096</v>
      </c>
      <c r="M27" s="10" t="s">
        <v>159</v>
      </c>
      <c r="N27" s="18">
        <v>1.09383434033682</v>
      </c>
      <c r="O27" s="10" t="s">
        <v>159</v>
      </c>
      <c r="P27" s="18">
        <v>0</v>
      </c>
      <c r="Q27" s="10" t="s">
        <v>238</v>
      </c>
      <c r="R27" s="18">
        <v>3.3191012048770698</v>
      </c>
      <c r="S27" s="10" t="s">
        <v>180</v>
      </c>
    </row>
    <row r="28" spans="1:19" x14ac:dyDescent="0.2">
      <c r="A28" s="12" t="s">
        <v>196</v>
      </c>
      <c r="B28" s="18">
        <v>1.0128401128620701</v>
      </c>
      <c r="C28" s="10" t="s">
        <v>159</v>
      </c>
      <c r="D28" s="18">
        <v>2.8886865298669302</v>
      </c>
      <c r="E28" s="10" t="s">
        <v>159</v>
      </c>
      <c r="F28" s="18">
        <v>0</v>
      </c>
      <c r="G28" s="10" t="s">
        <v>178</v>
      </c>
      <c r="H28" s="18">
        <v>5.80483752425656</v>
      </c>
      <c r="I28" s="10" t="s">
        <v>159</v>
      </c>
      <c r="J28" s="18">
        <v>11.409725279003</v>
      </c>
      <c r="K28" s="10" t="s">
        <v>159</v>
      </c>
      <c r="L28" s="18">
        <v>6.7685937629746098</v>
      </c>
      <c r="M28" s="10" t="s">
        <v>159</v>
      </c>
      <c r="N28" s="18">
        <v>1.23905199758338</v>
      </c>
      <c r="O28" s="10" t="s">
        <v>159</v>
      </c>
      <c r="P28" s="18">
        <v>0</v>
      </c>
      <c r="Q28" s="10" t="s">
        <v>238</v>
      </c>
      <c r="R28" s="18">
        <v>3.3726915218512201</v>
      </c>
      <c r="S28" s="10" t="s">
        <v>180</v>
      </c>
    </row>
    <row r="29" spans="1:19" x14ac:dyDescent="0.2">
      <c r="A29" s="12" t="s">
        <v>198</v>
      </c>
      <c r="B29" s="18">
        <v>3.57429876650937</v>
      </c>
      <c r="C29" s="10" t="s">
        <v>159</v>
      </c>
      <c r="D29" s="18">
        <v>2.6915178149411099</v>
      </c>
      <c r="E29" s="10" t="s">
        <v>159</v>
      </c>
      <c r="F29" s="18">
        <v>5.9283269666425298</v>
      </c>
      <c r="G29" s="10" t="s">
        <v>159</v>
      </c>
      <c r="H29" s="18">
        <v>5.4133249961087104</v>
      </c>
      <c r="I29" s="10" t="s">
        <v>159</v>
      </c>
      <c r="J29" s="18">
        <v>10.5808048218758</v>
      </c>
      <c r="K29" s="10" t="s">
        <v>159</v>
      </c>
      <c r="L29" s="18">
        <v>4.15037684422495</v>
      </c>
      <c r="M29" s="10" t="s">
        <v>159</v>
      </c>
      <c r="N29" s="18">
        <v>1.1760574708767599</v>
      </c>
      <c r="O29" s="10" t="s">
        <v>159</v>
      </c>
      <c r="P29" s="18">
        <v>0</v>
      </c>
      <c r="Q29" s="10" t="s">
        <v>238</v>
      </c>
      <c r="R29" s="18">
        <v>3.1985769968871001</v>
      </c>
      <c r="S29" s="10" t="s">
        <v>159</v>
      </c>
    </row>
    <row r="30" spans="1:19" x14ac:dyDescent="0.2">
      <c r="A30" s="12" t="s">
        <v>199</v>
      </c>
      <c r="B30" s="18">
        <v>3.5232128290682798</v>
      </c>
      <c r="C30" s="10" t="s">
        <v>159</v>
      </c>
      <c r="D30" s="18">
        <v>2.49601739953706</v>
      </c>
      <c r="E30" s="10" t="s">
        <v>159</v>
      </c>
      <c r="F30" s="18">
        <v>5.5662981497647603</v>
      </c>
      <c r="G30" s="10" t="s">
        <v>159</v>
      </c>
      <c r="H30" s="18">
        <v>5.3872732624448298</v>
      </c>
      <c r="I30" s="10" t="s">
        <v>159</v>
      </c>
      <c r="J30" s="18">
        <v>10.4931780710655</v>
      </c>
      <c r="K30" s="10" t="s">
        <v>159</v>
      </c>
      <c r="L30" s="18">
        <v>5.3773014884020602</v>
      </c>
      <c r="M30" s="10" t="s">
        <v>159</v>
      </c>
      <c r="N30" s="18">
        <v>1.0820415242361701</v>
      </c>
      <c r="O30" s="10" t="s">
        <v>159</v>
      </c>
      <c r="P30" s="18">
        <v>0</v>
      </c>
      <c r="Q30" s="10" t="s">
        <v>238</v>
      </c>
      <c r="R30" s="18">
        <v>3.1221644057166502</v>
      </c>
      <c r="S30" s="10" t="s">
        <v>159</v>
      </c>
    </row>
    <row r="31" spans="1:19" x14ac:dyDescent="0.2">
      <c r="A31" s="12" t="s">
        <v>200</v>
      </c>
      <c r="B31" s="18">
        <v>8.3190790212783003</v>
      </c>
      <c r="C31" s="10" t="s">
        <v>159</v>
      </c>
      <c r="D31" s="18">
        <v>1.7836622143885601</v>
      </c>
      <c r="E31" s="10" t="s">
        <v>159</v>
      </c>
      <c r="F31" s="18">
        <v>5.0300347489934296</v>
      </c>
      <c r="G31" s="10" t="s">
        <v>159</v>
      </c>
      <c r="H31" s="18">
        <v>4.14931607980495</v>
      </c>
      <c r="I31" s="10" t="s">
        <v>159</v>
      </c>
      <c r="J31" s="18">
        <v>9.1076483283082599</v>
      </c>
      <c r="K31" s="10" t="s">
        <v>159</v>
      </c>
      <c r="L31" s="18">
        <v>4.1337038637077699</v>
      </c>
      <c r="M31" s="10" t="s">
        <v>159</v>
      </c>
      <c r="N31" s="18">
        <v>0.74683809779138299</v>
      </c>
      <c r="O31" s="10" t="s">
        <v>159</v>
      </c>
      <c r="P31" s="18">
        <v>0</v>
      </c>
      <c r="Q31" s="10" t="s">
        <v>238</v>
      </c>
      <c r="R31" s="18">
        <v>2.5166928655905099</v>
      </c>
      <c r="S31" s="10" t="s">
        <v>159</v>
      </c>
    </row>
    <row r="32" spans="1:19" x14ac:dyDescent="0.2">
      <c r="A32" s="15" t="s">
        <v>201</v>
      </c>
      <c r="B32" s="19">
        <v>13.904415973542299</v>
      </c>
      <c r="C32" s="14" t="s">
        <v>159</v>
      </c>
      <c r="D32" s="19">
        <v>2.4859340766408602</v>
      </c>
      <c r="E32" s="14" t="s">
        <v>159</v>
      </c>
      <c r="F32" s="19">
        <v>8.6869772902942799</v>
      </c>
      <c r="G32" s="14" t="s">
        <v>159</v>
      </c>
      <c r="H32" s="19">
        <v>5.6193311941118598</v>
      </c>
      <c r="I32" s="14" t="s">
        <v>159</v>
      </c>
      <c r="J32" s="19">
        <v>11.794029307714201</v>
      </c>
      <c r="K32" s="14" t="s">
        <v>159</v>
      </c>
      <c r="L32" s="19">
        <v>5.6491066668292396</v>
      </c>
      <c r="M32" s="14" t="s">
        <v>159</v>
      </c>
      <c r="N32" s="19">
        <v>0.63023514913003198</v>
      </c>
      <c r="O32" s="14" t="s">
        <v>159</v>
      </c>
      <c r="P32" s="19">
        <v>0</v>
      </c>
      <c r="Q32" s="14" t="s">
        <v>238</v>
      </c>
      <c r="R32" s="19">
        <v>3.3671050352100198</v>
      </c>
      <c r="S32" s="14" t="s">
        <v>159</v>
      </c>
    </row>
    <row r="34" spans="1:2" x14ac:dyDescent="0.2">
      <c r="A34" s="16" t="s">
        <v>202</v>
      </c>
      <c r="B34" s="16" t="s">
        <v>227</v>
      </c>
    </row>
    <row r="37" spans="1:2" x14ac:dyDescent="0.2">
      <c r="B37" s="16" t="s">
        <v>208</v>
      </c>
    </row>
    <row r="38" spans="1:2" x14ac:dyDescent="0.2">
      <c r="B38" s="16" t="s">
        <v>241</v>
      </c>
    </row>
    <row r="39" spans="1:2" x14ac:dyDescent="0.2">
      <c r="B39" s="16" t="s">
        <v>209</v>
      </c>
    </row>
    <row r="42" spans="1:2" x14ac:dyDescent="0.2">
      <c r="A42" s="17" t="str">
        <f>HYPERLINK("#'KENO 13'!A2", "&lt;&lt;&lt; Previous table")</f>
        <v>&lt;&lt;&lt; Previous table</v>
      </c>
    </row>
    <row r="43" spans="1:2" x14ac:dyDescent="0.2">
      <c r="A43" s="17" t="str">
        <f>HYPERLINK("#'KENO 15'!A2", "&gt;&gt;&gt; Next table")</f>
        <v>&gt;&gt;&gt; Next table</v>
      </c>
    </row>
  </sheetData>
  <mergeCells count="12">
    <mergeCell ref="A2:S2"/>
    <mergeCell ref="A3:S3"/>
    <mergeCell ref="A6:S6"/>
    <mergeCell ref="B5:C5"/>
    <mergeCell ref="D5:E5"/>
    <mergeCell ref="F5:G5"/>
    <mergeCell ref="H5:I5"/>
    <mergeCell ref="J5:K5"/>
    <mergeCell ref="L5:M5"/>
    <mergeCell ref="N5:O5"/>
    <mergeCell ref="P5:Q5"/>
    <mergeCell ref="R5:S5"/>
  </mergeCells>
  <pageMargins left="0.7" right="0.7" top="0.75" bottom="0.75" header="0.3" footer="0.3"/>
  <pageSetup paperSize="9" orientation="portrait" horizontalDpi="300" verticalDpi="300"/>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dimension ref="A1:Q43"/>
  <sheetViews>
    <sheetView workbookViewId="0"/>
  </sheetViews>
  <sheetFormatPr defaultColWidth="11.42578125" defaultRowHeight="12.75" x14ac:dyDescent="0.2"/>
  <cols>
    <col min="1" max="2" width="12.7109375" customWidth="1"/>
    <col min="3" max="3" width="4.42578125" customWidth="1"/>
    <col min="4" max="4" width="12.7109375" customWidth="1"/>
    <col min="5" max="5" width="4.42578125" customWidth="1"/>
    <col min="6" max="6" width="12.7109375" customWidth="1"/>
    <col min="7" max="7" width="4.42578125" customWidth="1"/>
    <col min="8" max="8" width="12.7109375" customWidth="1"/>
    <col min="9" max="9" width="4.42578125" customWidth="1"/>
    <col min="10" max="10" width="12.7109375" customWidth="1"/>
    <col min="11" max="11" width="4.42578125" customWidth="1"/>
    <col min="12" max="12" width="12.7109375" customWidth="1"/>
    <col min="13" max="13" width="4.42578125" customWidth="1"/>
    <col min="14" max="14" width="12.7109375" customWidth="1"/>
    <col min="15" max="15" width="4.42578125" customWidth="1"/>
    <col min="16" max="16" width="12.7109375" customWidth="1"/>
    <col min="17" max="17" width="4.42578125" customWidth="1"/>
  </cols>
  <sheetData>
    <row r="1" spans="1:17" x14ac:dyDescent="0.2">
      <c r="A1" s="8" t="str">
        <f>HYPERLINK("#'INDEX'!B65", "Link to index")</f>
        <v>Link to index</v>
      </c>
    </row>
    <row r="2" spans="1:17" ht="15.75" customHeight="1" x14ac:dyDescent="0.2">
      <c r="A2" s="25" t="s">
        <v>328</v>
      </c>
      <c r="B2" s="24"/>
      <c r="C2" s="24"/>
      <c r="D2" s="24"/>
      <c r="E2" s="24"/>
      <c r="F2" s="24"/>
      <c r="G2" s="24"/>
      <c r="H2" s="24"/>
      <c r="I2" s="24"/>
      <c r="J2" s="24"/>
      <c r="K2" s="24"/>
      <c r="L2" s="24"/>
      <c r="M2" s="24"/>
      <c r="N2" s="24"/>
      <c r="O2" s="24"/>
      <c r="P2" s="24"/>
      <c r="Q2" s="24"/>
    </row>
    <row r="3" spans="1:17" ht="15.75" customHeight="1" x14ac:dyDescent="0.2">
      <c r="A3" s="25" t="s">
        <v>83</v>
      </c>
      <c r="B3" s="24"/>
      <c r="C3" s="24"/>
      <c r="D3" s="24"/>
      <c r="E3" s="24"/>
      <c r="F3" s="24"/>
      <c r="G3" s="24"/>
      <c r="H3" s="24"/>
      <c r="I3" s="24"/>
      <c r="J3" s="24"/>
      <c r="K3" s="24"/>
      <c r="L3" s="24"/>
      <c r="M3" s="24"/>
      <c r="N3" s="24"/>
      <c r="O3" s="24"/>
      <c r="P3" s="24"/>
      <c r="Q3" s="24"/>
    </row>
    <row r="4" spans="1:17" ht="15.75" customHeight="1" x14ac:dyDescent="0.2"/>
    <row r="5" spans="1:17" ht="55.5" customHeight="1" x14ac:dyDescent="0.2">
      <c r="A5" s="11" t="s">
        <v>159</v>
      </c>
      <c r="B5" s="27" t="s">
        <v>160</v>
      </c>
      <c r="C5" s="27" t="s">
        <v>159</v>
      </c>
      <c r="D5" s="27" t="s">
        <v>161</v>
      </c>
      <c r="E5" s="27" t="s">
        <v>159</v>
      </c>
      <c r="F5" s="27" t="s">
        <v>162</v>
      </c>
      <c r="G5" s="27" t="s">
        <v>159</v>
      </c>
      <c r="H5" s="27" t="s">
        <v>163</v>
      </c>
      <c r="I5" s="27" t="s">
        <v>159</v>
      </c>
      <c r="J5" s="27" t="s">
        <v>164</v>
      </c>
      <c r="K5" s="27" t="s">
        <v>159</v>
      </c>
      <c r="L5" s="27" t="s">
        <v>165</v>
      </c>
      <c r="M5" s="27" t="s">
        <v>159</v>
      </c>
      <c r="N5" s="27" t="s">
        <v>166</v>
      </c>
      <c r="O5" s="27" t="s">
        <v>159</v>
      </c>
      <c r="P5" s="27" t="s">
        <v>167</v>
      </c>
      <c r="Q5" s="27" t="s">
        <v>159</v>
      </c>
    </row>
    <row r="6" spans="1:17" x14ac:dyDescent="0.2">
      <c r="A6" s="26" t="s">
        <v>222</v>
      </c>
      <c r="B6" s="26"/>
      <c r="C6" s="26"/>
      <c r="D6" s="26"/>
      <c r="E6" s="26"/>
      <c r="F6" s="26"/>
      <c r="G6" s="26"/>
      <c r="H6" s="26"/>
      <c r="I6" s="26"/>
      <c r="J6" s="26"/>
      <c r="K6" s="26"/>
      <c r="L6" s="26"/>
      <c r="M6" s="26"/>
      <c r="N6" s="26"/>
      <c r="O6" s="26"/>
      <c r="P6" s="26"/>
      <c r="Q6" s="26"/>
    </row>
    <row r="7" spans="1:17" x14ac:dyDescent="0.2">
      <c r="A7" s="12" t="s">
        <v>170</v>
      </c>
      <c r="B7" s="18">
        <v>0</v>
      </c>
      <c r="C7" s="10" t="s">
        <v>178</v>
      </c>
      <c r="D7" s="18">
        <v>0</v>
      </c>
      <c r="E7" s="10" t="s">
        <v>178</v>
      </c>
      <c r="F7" s="18">
        <v>0</v>
      </c>
      <c r="G7" s="10" t="s">
        <v>178</v>
      </c>
      <c r="H7" s="18">
        <v>0</v>
      </c>
      <c r="I7" s="10" t="s">
        <v>178</v>
      </c>
      <c r="J7" s="18">
        <v>0</v>
      </c>
      <c r="K7" s="10" t="s">
        <v>178</v>
      </c>
      <c r="L7" s="18">
        <v>4.1301218693023696</v>
      </c>
      <c r="M7" s="10" t="s">
        <v>159</v>
      </c>
      <c r="N7" s="18">
        <v>0</v>
      </c>
      <c r="O7" s="10" t="s">
        <v>178</v>
      </c>
      <c r="P7" s="18">
        <v>0</v>
      </c>
      <c r="Q7" s="10" t="s">
        <v>238</v>
      </c>
    </row>
    <row r="8" spans="1:17" x14ac:dyDescent="0.2">
      <c r="A8" s="12" t="s">
        <v>171</v>
      </c>
      <c r="B8" s="18">
        <v>0</v>
      </c>
      <c r="C8" s="10" t="s">
        <v>178</v>
      </c>
      <c r="D8" s="18">
        <v>0</v>
      </c>
      <c r="E8" s="10" t="s">
        <v>178</v>
      </c>
      <c r="F8" s="18">
        <v>0</v>
      </c>
      <c r="G8" s="10" t="s">
        <v>178</v>
      </c>
      <c r="H8" s="18">
        <v>0</v>
      </c>
      <c r="I8" s="10" t="s">
        <v>178</v>
      </c>
      <c r="J8" s="18">
        <v>0</v>
      </c>
      <c r="K8" s="10" t="s">
        <v>178</v>
      </c>
      <c r="L8" s="18">
        <v>4.5427933228774799</v>
      </c>
      <c r="M8" s="10" t="s">
        <v>159</v>
      </c>
      <c r="N8" s="18">
        <v>0</v>
      </c>
      <c r="O8" s="10" t="s">
        <v>178</v>
      </c>
      <c r="P8" s="18">
        <v>0</v>
      </c>
      <c r="Q8" s="10" t="s">
        <v>238</v>
      </c>
    </row>
    <row r="9" spans="1:17" x14ac:dyDescent="0.2">
      <c r="A9" s="12" t="s">
        <v>172</v>
      </c>
      <c r="B9" s="18">
        <v>0</v>
      </c>
      <c r="C9" s="10" t="s">
        <v>178</v>
      </c>
      <c r="D9" s="18">
        <v>2.6330569473388601</v>
      </c>
      <c r="E9" s="10" t="s">
        <v>159</v>
      </c>
      <c r="F9" s="18">
        <v>0</v>
      </c>
      <c r="G9" s="10" t="s">
        <v>178</v>
      </c>
      <c r="H9" s="18">
        <v>1.4545244377265201</v>
      </c>
      <c r="I9" s="10" t="s">
        <v>159</v>
      </c>
      <c r="J9" s="18">
        <v>0</v>
      </c>
      <c r="K9" s="10" t="s">
        <v>178</v>
      </c>
      <c r="L9" s="18">
        <v>4.0478094728882201</v>
      </c>
      <c r="M9" s="10" t="s">
        <v>159</v>
      </c>
      <c r="N9" s="18">
        <v>0</v>
      </c>
      <c r="O9" s="10" t="s">
        <v>178</v>
      </c>
      <c r="P9" s="18">
        <v>0</v>
      </c>
      <c r="Q9" s="10" t="s">
        <v>238</v>
      </c>
    </row>
    <row r="10" spans="1:17" x14ac:dyDescent="0.2">
      <c r="A10" s="12" t="s">
        <v>173</v>
      </c>
      <c r="B10" s="18">
        <v>0</v>
      </c>
      <c r="C10" s="10" t="s">
        <v>178</v>
      </c>
      <c r="D10" s="18">
        <v>1.1114390100960601</v>
      </c>
      <c r="E10" s="10" t="s">
        <v>159</v>
      </c>
      <c r="F10" s="18">
        <v>0</v>
      </c>
      <c r="G10" s="10" t="s">
        <v>178</v>
      </c>
      <c r="H10" s="18">
        <v>1.6998899501387399</v>
      </c>
      <c r="I10" s="10" t="s">
        <v>159</v>
      </c>
      <c r="J10" s="18">
        <v>0</v>
      </c>
      <c r="K10" s="10" t="s">
        <v>178</v>
      </c>
      <c r="L10" s="18">
        <v>4.0187670748839697</v>
      </c>
      <c r="M10" s="10" t="s">
        <v>159</v>
      </c>
      <c r="N10" s="18">
        <v>0</v>
      </c>
      <c r="O10" s="10" t="s">
        <v>178</v>
      </c>
      <c r="P10" s="18">
        <v>0</v>
      </c>
      <c r="Q10" s="10" t="s">
        <v>238</v>
      </c>
    </row>
    <row r="11" spans="1:17" x14ac:dyDescent="0.2">
      <c r="A11" s="12" t="s">
        <v>174</v>
      </c>
      <c r="B11" s="18">
        <v>0</v>
      </c>
      <c r="C11" s="10" t="s">
        <v>178</v>
      </c>
      <c r="D11" s="18">
        <v>1.0578081091931</v>
      </c>
      <c r="E11" s="10" t="s">
        <v>159</v>
      </c>
      <c r="F11" s="18">
        <v>0</v>
      </c>
      <c r="G11" s="10" t="s">
        <v>178</v>
      </c>
      <c r="H11" s="18">
        <v>1.6748320065073401</v>
      </c>
      <c r="I11" s="10" t="s">
        <v>159</v>
      </c>
      <c r="J11" s="18">
        <v>0</v>
      </c>
      <c r="K11" s="10" t="s">
        <v>178</v>
      </c>
      <c r="L11" s="18">
        <v>3.4801191251904902</v>
      </c>
      <c r="M11" s="10" t="s">
        <v>159</v>
      </c>
      <c r="N11" s="18">
        <v>0.38515176093810799</v>
      </c>
      <c r="O11" s="10" t="s">
        <v>159</v>
      </c>
      <c r="P11" s="18">
        <v>0</v>
      </c>
      <c r="Q11" s="10" t="s">
        <v>238</v>
      </c>
    </row>
    <row r="12" spans="1:17" x14ac:dyDescent="0.2">
      <c r="A12" s="12" t="s">
        <v>175</v>
      </c>
      <c r="B12" s="18">
        <v>0</v>
      </c>
      <c r="C12" s="10" t="s">
        <v>178</v>
      </c>
      <c r="D12" s="18">
        <v>0.64382656318797604</v>
      </c>
      <c r="E12" s="10" t="s">
        <v>159</v>
      </c>
      <c r="F12" s="18">
        <v>0</v>
      </c>
      <c r="G12" s="10" t="s">
        <v>178</v>
      </c>
      <c r="H12" s="18">
        <v>1.0756593905084599</v>
      </c>
      <c r="I12" s="10" t="s">
        <v>159</v>
      </c>
      <c r="J12" s="18">
        <v>0</v>
      </c>
      <c r="K12" s="10" t="s">
        <v>178</v>
      </c>
      <c r="L12" s="18">
        <v>4.1085502475795099</v>
      </c>
      <c r="M12" s="10" t="s">
        <v>159</v>
      </c>
      <c r="N12" s="18">
        <v>0.349890183907411</v>
      </c>
      <c r="O12" s="10" t="s">
        <v>159</v>
      </c>
      <c r="P12" s="18">
        <v>0</v>
      </c>
      <c r="Q12" s="10" t="s">
        <v>238</v>
      </c>
    </row>
    <row r="13" spans="1:17" x14ac:dyDescent="0.2">
      <c r="A13" s="12" t="s">
        <v>176</v>
      </c>
      <c r="B13" s="18">
        <v>0</v>
      </c>
      <c r="C13" s="10" t="s">
        <v>178</v>
      </c>
      <c r="D13" s="18">
        <v>0.62174846711973897</v>
      </c>
      <c r="E13" s="10" t="s">
        <v>159</v>
      </c>
      <c r="F13" s="18">
        <v>0</v>
      </c>
      <c r="G13" s="10" t="s">
        <v>178</v>
      </c>
      <c r="H13" s="18">
        <v>1.20409071315981</v>
      </c>
      <c r="I13" s="10" t="s">
        <v>159</v>
      </c>
      <c r="J13" s="18">
        <v>0</v>
      </c>
      <c r="K13" s="10" t="s">
        <v>178</v>
      </c>
      <c r="L13" s="18">
        <v>1.7602046511552201</v>
      </c>
      <c r="M13" s="10" t="s">
        <v>159</v>
      </c>
      <c r="N13" s="18">
        <v>0.34250956417308498</v>
      </c>
      <c r="O13" s="10" t="s">
        <v>159</v>
      </c>
      <c r="P13" s="18">
        <v>0</v>
      </c>
      <c r="Q13" s="10" t="s">
        <v>238</v>
      </c>
    </row>
    <row r="14" spans="1:17" x14ac:dyDescent="0.2">
      <c r="A14" s="12" t="s">
        <v>177</v>
      </c>
      <c r="B14" s="18">
        <v>0</v>
      </c>
      <c r="C14" s="10" t="s">
        <v>178</v>
      </c>
      <c r="D14" s="18">
        <v>0.57997266350767795</v>
      </c>
      <c r="E14" s="10" t="s">
        <v>159</v>
      </c>
      <c r="F14" s="18">
        <v>0</v>
      </c>
      <c r="G14" s="10" t="s">
        <v>178</v>
      </c>
      <c r="H14" s="18">
        <v>1.5027746232350001</v>
      </c>
      <c r="I14" s="10" t="s">
        <v>159</v>
      </c>
      <c r="J14" s="18">
        <v>0</v>
      </c>
      <c r="K14" s="10" t="s">
        <v>178</v>
      </c>
      <c r="L14" s="18">
        <v>1.6879134607194599</v>
      </c>
      <c r="M14" s="10" t="s">
        <v>159</v>
      </c>
      <c r="N14" s="18">
        <v>0.320105676611594</v>
      </c>
      <c r="O14" s="10" t="s">
        <v>159</v>
      </c>
      <c r="P14" s="18">
        <v>0</v>
      </c>
      <c r="Q14" s="10" t="s">
        <v>238</v>
      </c>
    </row>
    <row r="15" spans="1:17" x14ac:dyDescent="0.2">
      <c r="A15" s="12" t="s">
        <v>181</v>
      </c>
      <c r="B15" s="18">
        <v>0</v>
      </c>
      <c r="C15" s="10" t="s">
        <v>178</v>
      </c>
      <c r="D15" s="18">
        <v>0.565618980616309</v>
      </c>
      <c r="E15" s="10" t="s">
        <v>159</v>
      </c>
      <c r="F15" s="18">
        <v>0</v>
      </c>
      <c r="G15" s="10" t="s">
        <v>178</v>
      </c>
      <c r="H15" s="18">
        <v>1.57313778385369</v>
      </c>
      <c r="I15" s="10" t="s">
        <v>159</v>
      </c>
      <c r="J15" s="18">
        <v>0</v>
      </c>
      <c r="K15" s="10" t="s">
        <v>178</v>
      </c>
      <c r="L15" s="18">
        <v>1.5619685513199599</v>
      </c>
      <c r="M15" s="10" t="s">
        <v>159</v>
      </c>
      <c r="N15" s="18">
        <v>0.315250423520405</v>
      </c>
      <c r="O15" s="10" t="s">
        <v>159</v>
      </c>
      <c r="P15" s="18">
        <v>0</v>
      </c>
      <c r="Q15" s="10" t="s">
        <v>238</v>
      </c>
    </row>
    <row r="16" spans="1:17" x14ac:dyDescent="0.2">
      <c r="A16" s="12" t="s">
        <v>182</v>
      </c>
      <c r="B16" s="18">
        <v>0</v>
      </c>
      <c r="C16" s="10" t="s">
        <v>178</v>
      </c>
      <c r="D16" s="18">
        <v>0.52892163613827303</v>
      </c>
      <c r="E16" s="10" t="s">
        <v>159</v>
      </c>
      <c r="F16" s="18">
        <v>0</v>
      </c>
      <c r="G16" s="10" t="s">
        <v>178</v>
      </c>
      <c r="H16" s="18">
        <v>1.6770295643639701</v>
      </c>
      <c r="I16" s="10" t="s">
        <v>159</v>
      </c>
      <c r="J16" s="18">
        <v>0</v>
      </c>
      <c r="K16" s="10" t="s">
        <v>178</v>
      </c>
      <c r="L16" s="18">
        <v>1.85340447154472</v>
      </c>
      <c r="M16" s="10" t="s">
        <v>159</v>
      </c>
      <c r="N16" s="18">
        <v>0.30114370575479399</v>
      </c>
      <c r="O16" s="10" t="s">
        <v>159</v>
      </c>
      <c r="P16" s="18">
        <v>0</v>
      </c>
      <c r="Q16" s="10" t="s">
        <v>238</v>
      </c>
    </row>
    <row r="17" spans="1:17" x14ac:dyDescent="0.2">
      <c r="A17" s="12" t="s">
        <v>183</v>
      </c>
      <c r="B17" s="18">
        <v>0</v>
      </c>
      <c r="C17" s="10" t="s">
        <v>178</v>
      </c>
      <c r="D17" s="18">
        <v>0.48394906580095598</v>
      </c>
      <c r="E17" s="10" t="s">
        <v>159</v>
      </c>
      <c r="F17" s="18">
        <v>0</v>
      </c>
      <c r="G17" s="10" t="s">
        <v>178</v>
      </c>
      <c r="H17" s="18">
        <v>1.70068410352087</v>
      </c>
      <c r="I17" s="10" t="s">
        <v>159</v>
      </c>
      <c r="J17" s="18">
        <v>0</v>
      </c>
      <c r="K17" s="10" t="s">
        <v>178</v>
      </c>
      <c r="L17" s="18">
        <v>1.9263192831065401</v>
      </c>
      <c r="M17" s="10" t="s">
        <v>159</v>
      </c>
      <c r="N17" s="18">
        <v>0.11101111887366601</v>
      </c>
      <c r="O17" s="10" t="s">
        <v>159</v>
      </c>
      <c r="P17" s="18">
        <v>0</v>
      </c>
      <c r="Q17" s="10" t="s">
        <v>238</v>
      </c>
    </row>
    <row r="18" spans="1:17" x14ac:dyDescent="0.2">
      <c r="A18" s="12" t="s">
        <v>184</v>
      </c>
      <c r="B18" s="18">
        <v>0</v>
      </c>
      <c r="C18" s="10" t="s">
        <v>178</v>
      </c>
      <c r="D18" s="18">
        <v>0.46183291551308497</v>
      </c>
      <c r="E18" s="10" t="s">
        <v>159</v>
      </c>
      <c r="F18" s="18">
        <v>0</v>
      </c>
      <c r="G18" s="10" t="s">
        <v>178</v>
      </c>
      <c r="H18" s="18">
        <v>1.6357501010416799</v>
      </c>
      <c r="I18" s="10" t="s">
        <v>159</v>
      </c>
      <c r="J18" s="18">
        <v>0</v>
      </c>
      <c r="K18" s="10" t="s">
        <v>178</v>
      </c>
      <c r="L18" s="18">
        <v>1.8503108326398701</v>
      </c>
      <c r="M18" s="10" t="s">
        <v>159</v>
      </c>
      <c r="N18" s="18">
        <v>0.12612327819708</v>
      </c>
      <c r="O18" s="10" t="s">
        <v>159</v>
      </c>
      <c r="P18" s="18">
        <v>0</v>
      </c>
      <c r="Q18" s="10" t="s">
        <v>238</v>
      </c>
    </row>
    <row r="19" spans="1:17" x14ac:dyDescent="0.2">
      <c r="A19" s="12" t="s">
        <v>185</v>
      </c>
      <c r="B19" s="18">
        <v>0</v>
      </c>
      <c r="C19" s="10" t="s">
        <v>178</v>
      </c>
      <c r="D19" s="18">
        <v>0.50311737247259802</v>
      </c>
      <c r="E19" s="10" t="s">
        <v>159</v>
      </c>
      <c r="F19" s="18">
        <v>0</v>
      </c>
      <c r="G19" s="10" t="s">
        <v>178</v>
      </c>
      <c r="H19" s="18">
        <v>1.9624614897025801</v>
      </c>
      <c r="I19" s="10" t="s">
        <v>159</v>
      </c>
      <c r="J19" s="18">
        <v>0</v>
      </c>
      <c r="K19" s="10" t="s">
        <v>178</v>
      </c>
      <c r="L19" s="18">
        <v>1.87324057876994</v>
      </c>
      <c r="M19" s="10" t="s">
        <v>159</v>
      </c>
      <c r="N19" s="18">
        <v>0.11026229839426401</v>
      </c>
      <c r="O19" s="10" t="s">
        <v>159</v>
      </c>
      <c r="P19" s="18">
        <v>0</v>
      </c>
      <c r="Q19" s="10" t="s">
        <v>238</v>
      </c>
    </row>
    <row r="20" spans="1:17" x14ac:dyDescent="0.2">
      <c r="A20" s="12" t="s">
        <v>187</v>
      </c>
      <c r="B20" s="18">
        <v>0</v>
      </c>
      <c r="C20" s="10" t="s">
        <v>178</v>
      </c>
      <c r="D20" s="18">
        <v>0.60727275563135497</v>
      </c>
      <c r="E20" s="10" t="s">
        <v>159</v>
      </c>
      <c r="F20" s="18">
        <v>0</v>
      </c>
      <c r="G20" s="10" t="s">
        <v>178</v>
      </c>
      <c r="H20" s="18">
        <v>2.0861521872929001</v>
      </c>
      <c r="I20" s="10" t="s">
        <v>159</v>
      </c>
      <c r="J20" s="18">
        <v>0</v>
      </c>
      <c r="K20" s="10" t="s">
        <v>178</v>
      </c>
      <c r="L20" s="18">
        <v>2.0127047810096999</v>
      </c>
      <c r="M20" s="10" t="s">
        <v>159</v>
      </c>
      <c r="N20" s="18">
        <v>0.10611901762708301</v>
      </c>
      <c r="O20" s="10" t="s">
        <v>159</v>
      </c>
      <c r="P20" s="18">
        <v>0</v>
      </c>
      <c r="Q20" s="10" t="s">
        <v>238</v>
      </c>
    </row>
    <row r="21" spans="1:17" x14ac:dyDescent="0.2">
      <c r="A21" s="12" t="s">
        <v>188</v>
      </c>
      <c r="B21" s="18">
        <v>0</v>
      </c>
      <c r="C21" s="10" t="s">
        <v>178</v>
      </c>
      <c r="D21" s="18">
        <v>0.74186467168923298</v>
      </c>
      <c r="E21" s="10" t="s">
        <v>159</v>
      </c>
      <c r="F21" s="18">
        <v>0</v>
      </c>
      <c r="G21" s="10" t="s">
        <v>178</v>
      </c>
      <c r="H21" s="18">
        <v>1.9355464413397301</v>
      </c>
      <c r="I21" s="10" t="s">
        <v>159</v>
      </c>
      <c r="J21" s="18">
        <v>0</v>
      </c>
      <c r="K21" s="10" t="s">
        <v>178</v>
      </c>
      <c r="L21" s="18">
        <v>1.9847822206354899</v>
      </c>
      <c r="M21" s="10" t="s">
        <v>159</v>
      </c>
      <c r="N21" s="18">
        <v>9.5435971647159598E-2</v>
      </c>
      <c r="O21" s="10" t="s">
        <v>159</v>
      </c>
      <c r="P21" s="18">
        <v>0</v>
      </c>
      <c r="Q21" s="10" t="s">
        <v>238</v>
      </c>
    </row>
    <row r="22" spans="1:17" x14ac:dyDescent="0.2">
      <c r="A22" s="12" t="s">
        <v>189</v>
      </c>
      <c r="B22" s="18">
        <v>0</v>
      </c>
      <c r="C22" s="10" t="s">
        <v>178</v>
      </c>
      <c r="D22" s="18">
        <v>0.685619436884919</v>
      </c>
      <c r="E22" s="10" t="s">
        <v>159</v>
      </c>
      <c r="F22" s="18">
        <v>0</v>
      </c>
      <c r="G22" s="10" t="s">
        <v>178</v>
      </c>
      <c r="H22" s="18">
        <v>2.12702692670379</v>
      </c>
      <c r="I22" s="10" t="s">
        <v>159</v>
      </c>
      <c r="J22" s="18">
        <v>0</v>
      </c>
      <c r="K22" s="10" t="s">
        <v>178</v>
      </c>
      <c r="L22" s="18">
        <v>2.33088542599558</v>
      </c>
      <c r="M22" s="10" t="s">
        <v>159</v>
      </c>
      <c r="N22" s="18">
        <v>9.3329133169661099E-2</v>
      </c>
      <c r="O22" s="10" t="s">
        <v>159</v>
      </c>
      <c r="P22" s="18">
        <v>0</v>
      </c>
      <c r="Q22" s="10" t="s">
        <v>238</v>
      </c>
    </row>
    <row r="23" spans="1:17" x14ac:dyDescent="0.2">
      <c r="A23" s="12" t="s">
        <v>190</v>
      </c>
      <c r="B23" s="18">
        <v>0</v>
      </c>
      <c r="C23" s="10" t="s">
        <v>178</v>
      </c>
      <c r="D23" s="18">
        <v>0.72118350237612605</v>
      </c>
      <c r="E23" s="10" t="s">
        <v>159</v>
      </c>
      <c r="F23" s="18">
        <v>0</v>
      </c>
      <c r="G23" s="10" t="s">
        <v>178</v>
      </c>
      <c r="H23" s="18">
        <v>2.15003484623958</v>
      </c>
      <c r="I23" s="10" t="s">
        <v>159</v>
      </c>
      <c r="J23" s="18">
        <v>0</v>
      </c>
      <c r="K23" s="10" t="s">
        <v>178</v>
      </c>
      <c r="L23" s="18">
        <v>2.2779124908919299</v>
      </c>
      <c r="M23" s="10" t="s">
        <v>159</v>
      </c>
      <c r="N23" s="18">
        <v>0.107823648626268</v>
      </c>
      <c r="O23" s="10" t="s">
        <v>159</v>
      </c>
      <c r="P23" s="18">
        <v>0</v>
      </c>
      <c r="Q23" s="10" t="s">
        <v>238</v>
      </c>
    </row>
    <row r="24" spans="1:17" x14ac:dyDescent="0.2">
      <c r="A24" s="12" t="s">
        <v>191</v>
      </c>
      <c r="B24" s="18">
        <v>0</v>
      </c>
      <c r="C24" s="10" t="s">
        <v>178</v>
      </c>
      <c r="D24" s="18">
        <v>0.69345805060698396</v>
      </c>
      <c r="E24" s="10" t="s">
        <v>159</v>
      </c>
      <c r="F24" s="18">
        <v>0</v>
      </c>
      <c r="G24" s="10" t="s">
        <v>178</v>
      </c>
      <c r="H24" s="18">
        <v>2.10942356221633</v>
      </c>
      <c r="I24" s="10" t="s">
        <v>159</v>
      </c>
      <c r="J24" s="18">
        <v>0</v>
      </c>
      <c r="K24" s="10" t="s">
        <v>178</v>
      </c>
      <c r="L24" s="18">
        <v>2.2610863396001002</v>
      </c>
      <c r="M24" s="10" t="s">
        <v>159</v>
      </c>
      <c r="N24" s="18">
        <v>0.22229849973360699</v>
      </c>
      <c r="O24" s="10" t="s">
        <v>159</v>
      </c>
      <c r="P24" s="18">
        <v>0</v>
      </c>
      <c r="Q24" s="10" t="s">
        <v>238</v>
      </c>
    </row>
    <row r="25" spans="1:17" x14ac:dyDescent="0.2">
      <c r="A25" s="12" t="s">
        <v>192</v>
      </c>
      <c r="B25" s="18">
        <v>0</v>
      </c>
      <c r="C25" s="10" t="s">
        <v>178</v>
      </c>
      <c r="D25" s="18">
        <v>0.665501499992874</v>
      </c>
      <c r="E25" s="10" t="s">
        <v>159</v>
      </c>
      <c r="F25" s="18">
        <v>0</v>
      </c>
      <c r="G25" s="10" t="s">
        <v>178</v>
      </c>
      <c r="H25" s="18">
        <v>2.12247686385642</v>
      </c>
      <c r="I25" s="10" t="s">
        <v>159</v>
      </c>
      <c r="J25" s="18">
        <v>3.16357216203189</v>
      </c>
      <c r="K25" s="10" t="s">
        <v>159</v>
      </c>
      <c r="L25" s="18">
        <v>2.4698247103778699</v>
      </c>
      <c r="M25" s="10" t="s">
        <v>159</v>
      </c>
      <c r="N25" s="18">
        <v>0.24045596043245501</v>
      </c>
      <c r="O25" s="10" t="s">
        <v>159</v>
      </c>
      <c r="P25" s="18">
        <v>0</v>
      </c>
      <c r="Q25" s="10" t="s">
        <v>238</v>
      </c>
    </row>
    <row r="26" spans="1:17" x14ac:dyDescent="0.2">
      <c r="A26" s="12" t="s">
        <v>193</v>
      </c>
      <c r="B26" s="18">
        <v>0.15269322725172299</v>
      </c>
      <c r="C26" s="10" t="s">
        <v>159</v>
      </c>
      <c r="D26" s="18">
        <v>0.66750134489338597</v>
      </c>
      <c r="E26" s="10" t="s">
        <v>159</v>
      </c>
      <c r="F26" s="18">
        <v>0</v>
      </c>
      <c r="G26" s="10" t="s">
        <v>178</v>
      </c>
      <c r="H26" s="18">
        <v>1.9052709958892</v>
      </c>
      <c r="I26" s="10" t="s">
        <v>159</v>
      </c>
      <c r="J26" s="18">
        <v>3.13887002776299</v>
      </c>
      <c r="K26" s="10" t="s">
        <v>159</v>
      </c>
      <c r="L26" s="18">
        <v>2.45152983853469</v>
      </c>
      <c r="M26" s="10" t="s">
        <v>159</v>
      </c>
      <c r="N26" s="18">
        <v>0.25132752876393899</v>
      </c>
      <c r="O26" s="10" t="s">
        <v>159</v>
      </c>
      <c r="P26" s="18">
        <v>0</v>
      </c>
      <c r="Q26" s="10" t="s">
        <v>238</v>
      </c>
    </row>
    <row r="27" spans="1:17" x14ac:dyDescent="0.2">
      <c r="A27" s="12" t="s">
        <v>195</v>
      </c>
      <c r="B27" s="18">
        <v>0.23566535519562201</v>
      </c>
      <c r="C27" s="10" t="s">
        <v>159</v>
      </c>
      <c r="D27" s="18">
        <v>0.69446607222248602</v>
      </c>
      <c r="E27" s="10" t="s">
        <v>159</v>
      </c>
      <c r="F27" s="18">
        <v>0</v>
      </c>
      <c r="G27" s="10" t="s">
        <v>178</v>
      </c>
      <c r="H27" s="18">
        <v>1.8523412041430001</v>
      </c>
      <c r="I27" s="10" t="s">
        <v>159</v>
      </c>
      <c r="J27" s="18">
        <v>3.4794711203897002</v>
      </c>
      <c r="K27" s="10" t="s">
        <v>159</v>
      </c>
      <c r="L27" s="18">
        <v>2.6430247767413801</v>
      </c>
      <c r="M27" s="10" t="s">
        <v>159</v>
      </c>
      <c r="N27" s="18">
        <v>0.28556657300479699</v>
      </c>
      <c r="O27" s="10" t="s">
        <v>159</v>
      </c>
      <c r="P27" s="18">
        <v>0</v>
      </c>
      <c r="Q27" s="10" t="s">
        <v>238</v>
      </c>
    </row>
    <row r="28" spans="1:17" x14ac:dyDescent="0.2">
      <c r="A28" s="12" t="s">
        <v>196</v>
      </c>
      <c r="B28" s="18">
        <v>0.60938819838300995</v>
      </c>
      <c r="C28" s="10" t="s">
        <v>159</v>
      </c>
      <c r="D28" s="18">
        <v>0.73545943623860699</v>
      </c>
      <c r="E28" s="10" t="s">
        <v>159</v>
      </c>
      <c r="F28" s="18">
        <v>0</v>
      </c>
      <c r="G28" s="10" t="s">
        <v>178</v>
      </c>
      <c r="H28" s="18">
        <v>1.7906416494089601</v>
      </c>
      <c r="I28" s="10" t="s">
        <v>159</v>
      </c>
      <c r="J28" s="18">
        <v>4.0530040471345803</v>
      </c>
      <c r="K28" s="10" t="s">
        <v>159</v>
      </c>
      <c r="L28" s="18">
        <v>3.2781975324799499</v>
      </c>
      <c r="M28" s="10" t="s">
        <v>159</v>
      </c>
      <c r="N28" s="18">
        <v>0.34600386775613501</v>
      </c>
      <c r="O28" s="10" t="s">
        <v>159</v>
      </c>
      <c r="P28" s="18">
        <v>0</v>
      </c>
      <c r="Q28" s="10" t="s">
        <v>238</v>
      </c>
    </row>
    <row r="29" spans="1:17" x14ac:dyDescent="0.2">
      <c r="A29" s="12" t="s">
        <v>198</v>
      </c>
      <c r="B29" s="18">
        <v>2.30294105616231</v>
      </c>
      <c r="C29" s="10" t="s">
        <v>159</v>
      </c>
      <c r="D29" s="18">
        <v>0.67893769702753903</v>
      </c>
      <c r="E29" s="10" t="s">
        <v>159</v>
      </c>
      <c r="F29" s="18">
        <v>1.1130073458484799</v>
      </c>
      <c r="G29" s="10" t="s">
        <v>159</v>
      </c>
      <c r="H29" s="18">
        <v>1.6601642969599499</v>
      </c>
      <c r="I29" s="10" t="s">
        <v>159</v>
      </c>
      <c r="J29" s="18">
        <v>3.52727901430438</v>
      </c>
      <c r="K29" s="10" t="s">
        <v>159</v>
      </c>
      <c r="L29" s="18">
        <v>2.17012069323519</v>
      </c>
      <c r="M29" s="10" t="s">
        <v>159</v>
      </c>
      <c r="N29" s="18">
        <v>0.32803354797707901</v>
      </c>
      <c r="O29" s="10" t="s">
        <v>159</v>
      </c>
      <c r="P29" s="18">
        <v>0</v>
      </c>
      <c r="Q29" s="10" t="s">
        <v>238</v>
      </c>
    </row>
    <row r="30" spans="1:17" x14ac:dyDescent="0.2">
      <c r="A30" s="12" t="s">
        <v>199</v>
      </c>
      <c r="B30" s="18">
        <v>2.2483214983650299</v>
      </c>
      <c r="C30" s="10" t="s">
        <v>159</v>
      </c>
      <c r="D30" s="18">
        <v>0.60903682118820801</v>
      </c>
      <c r="E30" s="10" t="s">
        <v>159</v>
      </c>
      <c r="F30" s="18">
        <v>1.0424670335375401</v>
      </c>
      <c r="G30" s="10" t="s">
        <v>159</v>
      </c>
      <c r="H30" s="18">
        <v>1.6020887158056401</v>
      </c>
      <c r="I30" s="10" t="s">
        <v>159</v>
      </c>
      <c r="J30" s="18">
        <v>3.4585100826430102</v>
      </c>
      <c r="K30" s="10" t="s">
        <v>159</v>
      </c>
      <c r="L30" s="18">
        <v>2.7066136181570299</v>
      </c>
      <c r="M30" s="10" t="s">
        <v>159</v>
      </c>
      <c r="N30" s="18">
        <v>0.29275013247051201</v>
      </c>
      <c r="O30" s="10" t="s">
        <v>159</v>
      </c>
      <c r="P30" s="18">
        <v>0</v>
      </c>
      <c r="Q30" s="10" t="s">
        <v>238</v>
      </c>
    </row>
    <row r="31" spans="1:17" x14ac:dyDescent="0.2">
      <c r="A31" s="12" t="s">
        <v>200</v>
      </c>
      <c r="B31" s="18">
        <v>5.1241064693415703</v>
      </c>
      <c r="C31" s="10" t="s">
        <v>159</v>
      </c>
      <c r="D31" s="18">
        <v>0.497094589523985</v>
      </c>
      <c r="E31" s="10" t="s">
        <v>159</v>
      </c>
      <c r="F31" s="18">
        <v>1.22888069339227</v>
      </c>
      <c r="G31" s="10" t="s">
        <v>159</v>
      </c>
      <c r="H31" s="18">
        <v>1.3686868417176301</v>
      </c>
      <c r="I31" s="10" t="s">
        <v>159</v>
      </c>
      <c r="J31" s="18">
        <v>3.7371560174796299</v>
      </c>
      <c r="K31" s="10" t="s">
        <v>159</v>
      </c>
      <c r="L31" s="18">
        <v>2.1622466352803902</v>
      </c>
      <c r="M31" s="10" t="s">
        <v>159</v>
      </c>
      <c r="N31" s="18">
        <v>0.25679352170339897</v>
      </c>
      <c r="O31" s="10" t="s">
        <v>159</v>
      </c>
      <c r="P31" s="18">
        <v>0</v>
      </c>
      <c r="Q31" s="10" t="s">
        <v>238</v>
      </c>
    </row>
    <row r="32" spans="1:17" x14ac:dyDescent="0.2">
      <c r="A32" s="15" t="s">
        <v>201</v>
      </c>
      <c r="B32" s="19">
        <v>7.2359636976252597</v>
      </c>
      <c r="C32" s="14" t="s">
        <v>159</v>
      </c>
      <c r="D32" s="19">
        <v>0.60671942633224896</v>
      </c>
      <c r="E32" s="14" t="s">
        <v>159</v>
      </c>
      <c r="F32" s="19">
        <v>1.6412827069036999</v>
      </c>
      <c r="G32" s="14" t="s">
        <v>159</v>
      </c>
      <c r="H32" s="19">
        <v>1.3588268128515399</v>
      </c>
      <c r="I32" s="14" t="s">
        <v>159</v>
      </c>
      <c r="J32" s="19">
        <v>3.68995710443882</v>
      </c>
      <c r="K32" s="14" t="s">
        <v>159</v>
      </c>
      <c r="L32" s="19">
        <v>2.3683938403740301</v>
      </c>
      <c r="M32" s="14" t="s">
        <v>159</v>
      </c>
      <c r="N32" s="19">
        <v>0.25462252753382603</v>
      </c>
      <c r="O32" s="14" t="s">
        <v>159</v>
      </c>
      <c r="P32" s="19">
        <v>0</v>
      </c>
      <c r="Q32" s="14" t="s">
        <v>238</v>
      </c>
    </row>
    <row r="34" spans="1:2" x14ac:dyDescent="0.2">
      <c r="A34" s="16" t="s">
        <v>202</v>
      </c>
      <c r="B34" s="16" t="s">
        <v>227</v>
      </c>
    </row>
    <row r="37" spans="1:2" x14ac:dyDescent="0.2">
      <c r="B37" s="16" t="s">
        <v>208</v>
      </c>
    </row>
    <row r="38" spans="1:2" x14ac:dyDescent="0.2">
      <c r="B38" s="16" t="s">
        <v>241</v>
      </c>
    </row>
    <row r="39" spans="1:2" x14ac:dyDescent="0.2">
      <c r="B39" s="16" t="s">
        <v>209</v>
      </c>
    </row>
    <row r="42" spans="1:2" x14ac:dyDescent="0.2">
      <c r="A42" s="17" t="str">
        <f>HYPERLINK("#'KENO 14'!A2", "&lt;&lt;&lt; Previous table")</f>
        <v>&lt;&lt;&lt; Previous table</v>
      </c>
    </row>
    <row r="43" spans="1:2" x14ac:dyDescent="0.2">
      <c r="A43" s="17" t="str">
        <f>HYPERLINK("#'LOTTERIES 1'!A2", "&gt;&gt;&gt; Next table")</f>
        <v>&gt;&gt;&gt; Next table</v>
      </c>
    </row>
  </sheetData>
  <mergeCells count="11">
    <mergeCell ref="A2:Q2"/>
    <mergeCell ref="A3:Q3"/>
    <mergeCell ref="A6:Q6"/>
    <mergeCell ref="B5:C5"/>
    <mergeCell ref="D5:E5"/>
    <mergeCell ref="F5:G5"/>
    <mergeCell ref="H5:I5"/>
    <mergeCell ref="J5:K5"/>
    <mergeCell ref="L5:M5"/>
    <mergeCell ref="N5:O5"/>
    <mergeCell ref="P5:Q5"/>
  </mergeCells>
  <pageMargins left="0.7" right="0.7" top="0.75" bottom="0.75" header="0.3" footer="0.3"/>
  <pageSetup paperSize="9" orientation="portrait" horizontalDpi="300" verticalDpi="300"/>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dimension ref="A1:S50"/>
  <sheetViews>
    <sheetView workbookViewId="0"/>
  </sheetViews>
  <sheetFormatPr defaultColWidth="11.42578125" defaultRowHeight="12.75" x14ac:dyDescent="0.2"/>
  <cols>
    <col min="1" max="2" width="12.7109375" customWidth="1"/>
    <col min="3" max="3" width="4.42578125" customWidth="1"/>
    <col min="4" max="4" width="12.7109375" customWidth="1"/>
    <col min="5" max="5" width="4.42578125" customWidth="1"/>
    <col min="6" max="6" width="12.7109375" customWidth="1"/>
    <col min="7" max="7" width="4.42578125" customWidth="1"/>
    <col min="8" max="8" width="12.7109375" customWidth="1"/>
    <col min="9" max="9" width="4.42578125" customWidth="1"/>
    <col min="10" max="10" width="12.7109375" customWidth="1"/>
    <col min="11" max="11" width="4.42578125" customWidth="1"/>
    <col min="12" max="12" width="12.7109375" customWidth="1"/>
    <col min="13" max="13" width="4.42578125" customWidth="1"/>
    <col min="14" max="14" width="12.7109375" customWidth="1"/>
    <col min="15" max="15" width="4.42578125" customWidth="1"/>
    <col min="16" max="16" width="12.7109375" customWidth="1"/>
    <col min="17" max="17" width="4.42578125" customWidth="1"/>
    <col min="18" max="18" width="12.7109375" customWidth="1"/>
    <col min="19" max="19" width="4.42578125" customWidth="1"/>
  </cols>
  <sheetData>
    <row r="1" spans="1:19" x14ac:dyDescent="0.2">
      <c r="A1" s="8" t="str">
        <f>HYPERLINK("#'INDEX'!B66", "Link to index")</f>
        <v>Link to index</v>
      </c>
    </row>
    <row r="2" spans="1:19" ht="15.75" customHeight="1" x14ac:dyDescent="0.2">
      <c r="A2" s="25" t="s">
        <v>329</v>
      </c>
      <c r="B2" s="24"/>
      <c r="C2" s="24"/>
      <c r="D2" s="24"/>
      <c r="E2" s="24"/>
      <c r="F2" s="24"/>
      <c r="G2" s="24"/>
      <c r="H2" s="24"/>
      <c r="I2" s="24"/>
      <c r="J2" s="24"/>
      <c r="K2" s="24"/>
      <c r="L2" s="24"/>
      <c r="M2" s="24"/>
      <c r="N2" s="24"/>
      <c r="O2" s="24"/>
      <c r="P2" s="24"/>
      <c r="Q2" s="24"/>
      <c r="R2" s="24"/>
      <c r="S2" s="24"/>
    </row>
    <row r="3" spans="1:19" ht="15.75" customHeight="1" x14ac:dyDescent="0.2">
      <c r="A3" s="25" t="s">
        <v>84</v>
      </c>
      <c r="B3" s="24"/>
      <c r="C3" s="24"/>
      <c r="D3" s="24"/>
      <c r="E3" s="24"/>
      <c r="F3" s="24"/>
      <c r="G3" s="24"/>
      <c r="H3" s="24"/>
      <c r="I3" s="24"/>
      <c r="J3" s="24"/>
      <c r="K3" s="24"/>
      <c r="L3" s="24"/>
      <c r="M3" s="24"/>
      <c r="N3" s="24"/>
      <c r="O3" s="24"/>
      <c r="P3" s="24"/>
      <c r="Q3" s="24"/>
      <c r="R3" s="24"/>
      <c r="S3" s="24"/>
    </row>
    <row r="4" spans="1:19" ht="15.75" customHeight="1" x14ac:dyDescent="0.2"/>
    <row r="5" spans="1:19" ht="55.5" customHeight="1" x14ac:dyDescent="0.2">
      <c r="A5" s="11" t="s">
        <v>159</v>
      </c>
      <c r="B5" s="27" t="s">
        <v>160</v>
      </c>
      <c r="C5" s="27" t="s">
        <v>159</v>
      </c>
      <c r="D5" s="27" t="s">
        <v>161</v>
      </c>
      <c r="E5" s="27" t="s">
        <v>159</v>
      </c>
      <c r="F5" s="27" t="s">
        <v>162</v>
      </c>
      <c r="G5" s="27" t="s">
        <v>159</v>
      </c>
      <c r="H5" s="27" t="s">
        <v>163</v>
      </c>
      <c r="I5" s="27" t="s">
        <v>159</v>
      </c>
      <c r="J5" s="27" t="s">
        <v>164</v>
      </c>
      <c r="K5" s="27" t="s">
        <v>159</v>
      </c>
      <c r="L5" s="27" t="s">
        <v>165</v>
      </c>
      <c r="M5" s="27" t="s">
        <v>159</v>
      </c>
      <c r="N5" s="27" t="s">
        <v>166</v>
      </c>
      <c r="O5" s="27" t="s">
        <v>159</v>
      </c>
      <c r="P5" s="27" t="s">
        <v>167</v>
      </c>
      <c r="Q5" s="27" t="s">
        <v>159</v>
      </c>
      <c r="R5" s="27" t="s">
        <v>168</v>
      </c>
      <c r="S5" s="27" t="s">
        <v>159</v>
      </c>
    </row>
    <row r="6" spans="1:19" x14ac:dyDescent="0.2">
      <c r="A6" s="26" t="s">
        <v>169</v>
      </c>
      <c r="B6" s="26"/>
      <c r="C6" s="26"/>
      <c r="D6" s="26"/>
      <c r="E6" s="26"/>
      <c r="F6" s="26"/>
      <c r="G6" s="26"/>
      <c r="H6" s="26"/>
      <c r="I6" s="26"/>
      <c r="J6" s="26"/>
      <c r="K6" s="26"/>
      <c r="L6" s="26"/>
      <c r="M6" s="26"/>
      <c r="N6" s="26"/>
      <c r="O6" s="26"/>
      <c r="P6" s="26"/>
      <c r="Q6" s="26"/>
      <c r="R6" s="26"/>
      <c r="S6" s="26"/>
    </row>
    <row r="7" spans="1:19" x14ac:dyDescent="0.2">
      <c r="A7" s="12" t="s">
        <v>170</v>
      </c>
      <c r="B7" s="9">
        <v>39.737000000000002</v>
      </c>
      <c r="C7" s="10" t="s">
        <v>159</v>
      </c>
      <c r="D7" s="9">
        <v>886.65899999999999</v>
      </c>
      <c r="E7" s="10" t="s">
        <v>159</v>
      </c>
      <c r="F7" s="9">
        <v>36.445</v>
      </c>
      <c r="G7" s="10" t="s">
        <v>159</v>
      </c>
      <c r="H7" s="9">
        <v>602.96900000000005</v>
      </c>
      <c r="I7" s="10" t="s">
        <v>159</v>
      </c>
      <c r="J7" s="9">
        <v>199.99299999999999</v>
      </c>
      <c r="K7" s="10" t="s">
        <v>159</v>
      </c>
      <c r="L7" s="9">
        <v>63.877000000000002</v>
      </c>
      <c r="M7" s="10" t="s">
        <v>159</v>
      </c>
      <c r="N7" s="9">
        <v>791.197</v>
      </c>
      <c r="O7" s="10" t="s">
        <v>159</v>
      </c>
      <c r="P7" s="9">
        <v>391.36599999999999</v>
      </c>
      <c r="Q7" s="10" t="s">
        <v>159</v>
      </c>
      <c r="R7" s="9">
        <v>3012.2429999999999</v>
      </c>
      <c r="S7" s="10" t="s">
        <v>159</v>
      </c>
    </row>
    <row r="8" spans="1:19" x14ac:dyDescent="0.2">
      <c r="A8" s="12" t="s">
        <v>171</v>
      </c>
      <c r="B8" s="9">
        <v>37.511000000000003</v>
      </c>
      <c r="C8" s="10" t="s">
        <v>159</v>
      </c>
      <c r="D8" s="9">
        <v>910.351</v>
      </c>
      <c r="E8" s="10" t="s">
        <v>159</v>
      </c>
      <c r="F8" s="9">
        <v>34.96</v>
      </c>
      <c r="G8" s="10" t="s">
        <v>159</v>
      </c>
      <c r="H8" s="9">
        <v>591.02200000000005</v>
      </c>
      <c r="I8" s="10" t="s">
        <v>159</v>
      </c>
      <c r="J8" s="9">
        <v>192.68799999999999</v>
      </c>
      <c r="K8" s="10" t="s">
        <v>159</v>
      </c>
      <c r="L8" s="9">
        <v>58.076999999999998</v>
      </c>
      <c r="M8" s="10" t="s">
        <v>159</v>
      </c>
      <c r="N8" s="9">
        <v>719.28899999999999</v>
      </c>
      <c r="O8" s="10" t="s">
        <v>159</v>
      </c>
      <c r="P8" s="9">
        <v>383.45</v>
      </c>
      <c r="Q8" s="10" t="s">
        <v>159</v>
      </c>
      <c r="R8" s="9">
        <v>2927.348</v>
      </c>
      <c r="S8" s="10" t="s">
        <v>159</v>
      </c>
    </row>
    <row r="9" spans="1:19" x14ac:dyDescent="0.2">
      <c r="A9" s="12" t="s">
        <v>172</v>
      </c>
      <c r="B9" s="9">
        <v>38.682000000000002</v>
      </c>
      <c r="C9" s="10" t="s">
        <v>159</v>
      </c>
      <c r="D9" s="9">
        <v>939.31500000000005</v>
      </c>
      <c r="E9" s="10" t="s">
        <v>159</v>
      </c>
      <c r="F9" s="9">
        <v>37.826999999999998</v>
      </c>
      <c r="G9" s="10" t="s">
        <v>159</v>
      </c>
      <c r="H9" s="9">
        <v>648.04300000000001</v>
      </c>
      <c r="I9" s="10" t="s">
        <v>159</v>
      </c>
      <c r="J9" s="9">
        <v>206.80600000000001</v>
      </c>
      <c r="K9" s="10" t="s">
        <v>159</v>
      </c>
      <c r="L9" s="9">
        <v>57.674999999999997</v>
      </c>
      <c r="M9" s="10" t="s">
        <v>159</v>
      </c>
      <c r="N9" s="9">
        <v>746.73500000000001</v>
      </c>
      <c r="O9" s="10" t="s">
        <v>159</v>
      </c>
      <c r="P9" s="9">
        <v>403.577</v>
      </c>
      <c r="Q9" s="10" t="s">
        <v>159</v>
      </c>
      <c r="R9" s="9">
        <v>3078.66</v>
      </c>
      <c r="S9" s="10" t="s">
        <v>159</v>
      </c>
    </row>
    <row r="10" spans="1:19" x14ac:dyDescent="0.2">
      <c r="A10" s="12" t="s">
        <v>173</v>
      </c>
      <c r="B10" s="9">
        <v>39.396999999999998</v>
      </c>
      <c r="C10" s="10" t="s">
        <v>159</v>
      </c>
      <c r="D10" s="9">
        <v>963.226</v>
      </c>
      <c r="E10" s="10" t="s">
        <v>159</v>
      </c>
      <c r="F10" s="9">
        <v>36.619</v>
      </c>
      <c r="G10" s="10" t="s">
        <v>159</v>
      </c>
      <c r="H10" s="9">
        <v>711.39700000000005</v>
      </c>
      <c r="I10" s="10" t="s">
        <v>159</v>
      </c>
      <c r="J10" s="9">
        <v>218.15299999999999</v>
      </c>
      <c r="K10" s="10" t="s">
        <v>159</v>
      </c>
      <c r="L10" s="9">
        <v>57.914999999999999</v>
      </c>
      <c r="M10" s="10" t="s">
        <v>159</v>
      </c>
      <c r="N10" s="9">
        <v>780.76900000000001</v>
      </c>
      <c r="O10" s="10" t="s">
        <v>159</v>
      </c>
      <c r="P10" s="9">
        <v>430.90699999999998</v>
      </c>
      <c r="Q10" s="10" t="s">
        <v>159</v>
      </c>
      <c r="R10" s="9">
        <v>3238.3829999999998</v>
      </c>
      <c r="S10" s="10" t="s">
        <v>159</v>
      </c>
    </row>
    <row r="11" spans="1:19" x14ac:dyDescent="0.2">
      <c r="A11" s="12" t="s">
        <v>174</v>
      </c>
      <c r="B11" s="9">
        <v>40.569000000000003</v>
      </c>
      <c r="C11" s="10" t="s">
        <v>159</v>
      </c>
      <c r="D11" s="9">
        <v>945.976</v>
      </c>
      <c r="E11" s="10" t="s">
        <v>159</v>
      </c>
      <c r="F11" s="9">
        <v>35.783999999999999</v>
      </c>
      <c r="G11" s="10" t="s">
        <v>159</v>
      </c>
      <c r="H11" s="9">
        <v>722.54200000000003</v>
      </c>
      <c r="I11" s="10" t="s">
        <v>159</v>
      </c>
      <c r="J11" s="9">
        <v>226.398</v>
      </c>
      <c r="K11" s="10" t="s">
        <v>159</v>
      </c>
      <c r="L11" s="9">
        <v>58.542267099999997</v>
      </c>
      <c r="M11" s="10" t="s">
        <v>159</v>
      </c>
      <c r="N11" s="9">
        <v>787.56100000000004</v>
      </c>
      <c r="O11" s="10" t="s">
        <v>159</v>
      </c>
      <c r="P11" s="9">
        <v>444.65199999999999</v>
      </c>
      <c r="Q11" s="10" t="s">
        <v>159</v>
      </c>
      <c r="R11" s="9">
        <v>3262.0242671000001</v>
      </c>
      <c r="S11" s="10" t="s">
        <v>159</v>
      </c>
    </row>
    <row r="12" spans="1:19" x14ac:dyDescent="0.2">
      <c r="A12" s="12" t="s">
        <v>175</v>
      </c>
      <c r="B12" s="9">
        <v>44.334000000000003</v>
      </c>
      <c r="C12" s="10" t="s">
        <v>159</v>
      </c>
      <c r="D12" s="9">
        <v>1070.538</v>
      </c>
      <c r="E12" s="10" t="s">
        <v>159</v>
      </c>
      <c r="F12" s="9">
        <v>35.448</v>
      </c>
      <c r="G12" s="10" t="s">
        <v>159</v>
      </c>
      <c r="H12" s="9">
        <v>720.85599999999999</v>
      </c>
      <c r="I12" s="10" t="s">
        <v>159</v>
      </c>
      <c r="J12" s="9">
        <v>247.904</v>
      </c>
      <c r="K12" s="10" t="s">
        <v>159</v>
      </c>
      <c r="L12" s="9">
        <v>62.555</v>
      </c>
      <c r="M12" s="10" t="s">
        <v>159</v>
      </c>
      <c r="N12" s="9">
        <v>830.19</v>
      </c>
      <c r="O12" s="10" t="s">
        <v>159</v>
      </c>
      <c r="P12" s="9">
        <v>455.23500000000001</v>
      </c>
      <c r="Q12" s="10" t="s">
        <v>159</v>
      </c>
      <c r="R12" s="9">
        <v>3467.06</v>
      </c>
      <c r="S12" s="10" t="s">
        <v>159</v>
      </c>
    </row>
    <row r="13" spans="1:19" x14ac:dyDescent="0.2">
      <c r="A13" s="12" t="s">
        <v>176</v>
      </c>
      <c r="B13" s="9">
        <v>42.945999999999998</v>
      </c>
      <c r="C13" s="10" t="s">
        <v>159</v>
      </c>
      <c r="D13" s="9">
        <v>1083.3040000000001</v>
      </c>
      <c r="E13" s="10" t="s">
        <v>159</v>
      </c>
      <c r="F13" s="9">
        <v>33.434499529999997</v>
      </c>
      <c r="G13" s="10" t="s">
        <v>180</v>
      </c>
      <c r="H13" s="9">
        <v>728.19899999999996</v>
      </c>
      <c r="I13" s="10" t="s">
        <v>159</v>
      </c>
      <c r="J13" s="9">
        <v>249.018</v>
      </c>
      <c r="K13" s="10" t="s">
        <v>159</v>
      </c>
      <c r="L13" s="9">
        <v>64.653999999999996</v>
      </c>
      <c r="M13" s="10" t="s">
        <v>159</v>
      </c>
      <c r="N13" s="9">
        <v>834.94100000000003</v>
      </c>
      <c r="O13" s="10" t="s">
        <v>159</v>
      </c>
      <c r="P13" s="9">
        <v>454.68599999999998</v>
      </c>
      <c r="Q13" s="10" t="s">
        <v>159</v>
      </c>
      <c r="R13" s="9">
        <v>3491.1824995299999</v>
      </c>
      <c r="S13" s="10" t="s">
        <v>180</v>
      </c>
    </row>
    <row r="14" spans="1:19" x14ac:dyDescent="0.2">
      <c r="A14" s="12" t="s">
        <v>177</v>
      </c>
      <c r="B14" s="9">
        <v>46.787999999999997</v>
      </c>
      <c r="C14" s="10" t="s">
        <v>159</v>
      </c>
      <c r="D14" s="9">
        <v>1163.979</v>
      </c>
      <c r="E14" s="10" t="s">
        <v>159</v>
      </c>
      <c r="F14" s="9">
        <v>33.036999999999999</v>
      </c>
      <c r="G14" s="10" t="s">
        <v>180</v>
      </c>
      <c r="H14" s="9">
        <v>772.21600000000001</v>
      </c>
      <c r="I14" s="10" t="s">
        <v>159</v>
      </c>
      <c r="J14" s="9">
        <v>268.75599999999997</v>
      </c>
      <c r="K14" s="10" t="s">
        <v>159</v>
      </c>
      <c r="L14" s="9">
        <v>69.171999999999997</v>
      </c>
      <c r="M14" s="10" t="s">
        <v>159</v>
      </c>
      <c r="N14" s="9">
        <v>915.46</v>
      </c>
      <c r="O14" s="10" t="s">
        <v>159</v>
      </c>
      <c r="P14" s="9">
        <v>490.85</v>
      </c>
      <c r="Q14" s="10" t="s">
        <v>159</v>
      </c>
      <c r="R14" s="9">
        <v>3760.2579999999998</v>
      </c>
      <c r="S14" s="10" t="s">
        <v>180</v>
      </c>
    </row>
    <row r="15" spans="1:19" x14ac:dyDescent="0.2">
      <c r="A15" s="12" t="s">
        <v>181</v>
      </c>
      <c r="B15" s="9">
        <v>45.881999999999998</v>
      </c>
      <c r="C15" s="10" t="s">
        <v>159</v>
      </c>
      <c r="D15" s="9">
        <v>1183.019</v>
      </c>
      <c r="E15" s="10" t="s">
        <v>159</v>
      </c>
      <c r="F15" s="9">
        <v>32.997999999999998</v>
      </c>
      <c r="G15" s="10" t="s">
        <v>180</v>
      </c>
      <c r="H15" s="9">
        <v>788.19100000000003</v>
      </c>
      <c r="I15" s="10" t="s">
        <v>159</v>
      </c>
      <c r="J15" s="9">
        <v>274.67099999999999</v>
      </c>
      <c r="K15" s="10" t="s">
        <v>159</v>
      </c>
      <c r="L15" s="9">
        <v>69.685000000000002</v>
      </c>
      <c r="M15" s="10" t="s">
        <v>159</v>
      </c>
      <c r="N15" s="9">
        <v>943.35400000000004</v>
      </c>
      <c r="O15" s="10" t="s">
        <v>159</v>
      </c>
      <c r="P15" s="9">
        <v>505.00799999999998</v>
      </c>
      <c r="Q15" s="10" t="s">
        <v>159</v>
      </c>
      <c r="R15" s="9">
        <v>3842.808</v>
      </c>
      <c r="S15" s="10" t="s">
        <v>180</v>
      </c>
    </row>
    <row r="16" spans="1:19" x14ac:dyDescent="0.2">
      <c r="A16" s="12" t="s">
        <v>182</v>
      </c>
      <c r="B16" s="9">
        <v>45.210999999999999</v>
      </c>
      <c r="C16" s="10" t="s">
        <v>159</v>
      </c>
      <c r="D16" s="9">
        <v>1195.1600000000001</v>
      </c>
      <c r="E16" s="10" t="s">
        <v>159</v>
      </c>
      <c r="F16" s="9">
        <v>34.116999999999997</v>
      </c>
      <c r="G16" s="10" t="s">
        <v>180</v>
      </c>
      <c r="H16" s="9">
        <v>813.21799999999996</v>
      </c>
      <c r="I16" s="10" t="s">
        <v>159</v>
      </c>
      <c r="J16" s="9">
        <v>274.99599999999998</v>
      </c>
      <c r="K16" s="10" t="s">
        <v>159</v>
      </c>
      <c r="L16" s="9">
        <v>69.769000000000005</v>
      </c>
      <c r="M16" s="10" t="s">
        <v>159</v>
      </c>
      <c r="N16" s="9">
        <v>942.21500000000003</v>
      </c>
      <c r="O16" s="10" t="s">
        <v>159</v>
      </c>
      <c r="P16" s="9">
        <v>520.10900000000004</v>
      </c>
      <c r="Q16" s="10" t="s">
        <v>159</v>
      </c>
      <c r="R16" s="9">
        <v>3894.7950000000001</v>
      </c>
      <c r="S16" s="10" t="s">
        <v>180</v>
      </c>
    </row>
    <row r="17" spans="1:19" x14ac:dyDescent="0.2">
      <c r="A17" s="12" t="s">
        <v>183</v>
      </c>
      <c r="B17" s="9">
        <v>46.145000000000003</v>
      </c>
      <c r="C17" s="10" t="s">
        <v>159</v>
      </c>
      <c r="D17" s="9">
        <v>1217.854</v>
      </c>
      <c r="E17" s="10" t="s">
        <v>159</v>
      </c>
      <c r="F17" s="9">
        <v>40.041809999999998</v>
      </c>
      <c r="G17" s="10" t="s">
        <v>180</v>
      </c>
      <c r="H17" s="9">
        <v>838.47</v>
      </c>
      <c r="I17" s="10" t="s">
        <v>159</v>
      </c>
      <c r="J17" s="9">
        <v>271.50700000000001</v>
      </c>
      <c r="K17" s="10" t="s">
        <v>159</v>
      </c>
      <c r="L17" s="9">
        <v>72.86</v>
      </c>
      <c r="M17" s="10" t="s">
        <v>159</v>
      </c>
      <c r="N17" s="9">
        <v>972.98599999999999</v>
      </c>
      <c r="O17" s="10" t="s">
        <v>159</v>
      </c>
      <c r="P17" s="9">
        <v>546.36599999999999</v>
      </c>
      <c r="Q17" s="10" t="s">
        <v>159</v>
      </c>
      <c r="R17" s="9">
        <v>4006.2298099999998</v>
      </c>
      <c r="S17" s="10" t="s">
        <v>180</v>
      </c>
    </row>
    <row r="18" spans="1:19" x14ac:dyDescent="0.2">
      <c r="A18" s="12" t="s">
        <v>184</v>
      </c>
      <c r="B18" s="9">
        <v>47.25</v>
      </c>
      <c r="C18" s="10" t="s">
        <v>159</v>
      </c>
      <c r="D18" s="9">
        <v>1210.4929999999999</v>
      </c>
      <c r="E18" s="10" t="s">
        <v>159</v>
      </c>
      <c r="F18" s="9">
        <v>39.859000000000002</v>
      </c>
      <c r="G18" s="10" t="s">
        <v>180</v>
      </c>
      <c r="H18" s="9">
        <v>899.95100000000002</v>
      </c>
      <c r="I18" s="10" t="s">
        <v>159</v>
      </c>
      <c r="J18" s="9">
        <v>270.72300000000001</v>
      </c>
      <c r="K18" s="10" t="s">
        <v>159</v>
      </c>
      <c r="L18" s="9">
        <v>76.155000000000001</v>
      </c>
      <c r="M18" s="10" t="s">
        <v>159</v>
      </c>
      <c r="N18" s="9">
        <v>1012.948</v>
      </c>
      <c r="O18" s="10" t="s">
        <v>159</v>
      </c>
      <c r="P18" s="9">
        <v>598.99599999999998</v>
      </c>
      <c r="Q18" s="10" t="s">
        <v>159</v>
      </c>
      <c r="R18" s="9">
        <v>4156.375</v>
      </c>
      <c r="S18" s="10" t="s">
        <v>180</v>
      </c>
    </row>
    <row r="19" spans="1:19" x14ac:dyDescent="0.2">
      <c r="A19" s="12" t="s">
        <v>185</v>
      </c>
      <c r="B19" s="9">
        <v>50.198999999999998</v>
      </c>
      <c r="C19" s="10" t="s">
        <v>159</v>
      </c>
      <c r="D19" s="9">
        <v>1302.394</v>
      </c>
      <c r="E19" s="10" t="s">
        <v>159</v>
      </c>
      <c r="F19" s="9">
        <v>40.805999999999997</v>
      </c>
      <c r="G19" s="10" t="s">
        <v>180</v>
      </c>
      <c r="H19" s="9">
        <v>938.04877952000004</v>
      </c>
      <c r="I19" s="10" t="s">
        <v>159</v>
      </c>
      <c r="J19" s="9">
        <v>287.077</v>
      </c>
      <c r="K19" s="10" t="s">
        <v>159</v>
      </c>
      <c r="L19" s="9">
        <v>79.710999999999999</v>
      </c>
      <c r="M19" s="10" t="s">
        <v>159</v>
      </c>
      <c r="N19" s="9">
        <v>1064.2149999999999</v>
      </c>
      <c r="O19" s="10" t="s">
        <v>159</v>
      </c>
      <c r="P19" s="9">
        <v>654.12900000000002</v>
      </c>
      <c r="Q19" s="10" t="s">
        <v>159</v>
      </c>
      <c r="R19" s="9">
        <v>4416.5797795199996</v>
      </c>
      <c r="S19" s="10" t="s">
        <v>180</v>
      </c>
    </row>
    <row r="20" spans="1:19" x14ac:dyDescent="0.2">
      <c r="A20" s="12" t="s">
        <v>187</v>
      </c>
      <c r="B20" s="9">
        <v>52.348999999999997</v>
      </c>
      <c r="C20" s="10" t="s">
        <v>159</v>
      </c>
      <c r="D20" s="9">
        <v>1426.0840000000001</v>
      </c>
      <c r="E20" s="10" t="s">
        <v>159</v>
      </c>
      <c r="F20" s="9">
        <v>43.969373449999999</v>
      </c>
      <c r="G20" s="10" t="s">
        <v>180</v>
      </c>
      <c r="H20" s="9">
        <v>1015.364</v>
      </c>
      <c r="I20" s="10" t="s">
        <v>159</v>
      </c>
      <c r="J20" s="9">
        <v>302.952</v>
      </c>
      <c r="K20" s="10" t="s">
        <v>159</v>
      </c>
      <c r="L20" s="9">
        <v>77.344999999999999</v>
      </c>
      <c r="M20" s="10" t="s">
        <v>159</v>
      </c>
      <c r="N20" s="9">
        <v>1098.4559999999999</v>
      </c>
      <c r="O20" s="10" t="s">
        <v>159</v>
      </c>
      <c r="P20" s="9">
        <v>724.85662130000003</v>
      </c>
      <c r="Q20" s="10" t="s">
        <v>179</v>
      </c>
      <c r="R20" s="9">
        <v>4741.3759947500002</v>
      </c>
      <c r="S20" s="10" t="s">
        <v>180</v>
      </c>
    </row>
    <row r="21" spans="1:19" x14ac:dyDescent="0.2">
      <c r="A21" s="12" t="s">
        <v>188</v>
      </c>
      <c r="B21" s="9">
        <v>54.752000000000002</v>
      </c>
      <c r="C21" s="10" t="s">
        <v>159</v>
      </c>
      <c r="D21" s="9">
        <v>316.976</v>
      </c>
      <c r="E21" s="10" t="s">
        <v>180</v>
      </c>
      <c r="F21" s="9">
        <v>45.902695000000001</v>
      </c>
      <c r="G21" s="10" t="s">
        <v>180</v>
      </c>
      <c r="H21" s="9">
        <v>1006.952</v>
      </c>
      <c r="I21" s="10" t="s">
        <v>159</v>
      </c>
      <c r="J21" s="9">
        <v>298.13799999999998</v>
      </c>
      <c r="K21" s="10" t="s">
        <v>159</v>
      </c>
      <c r="L21" s="9">
        <v>89.49</v>
      </c>
      <c r="M21" s="10" t="s">
        <v>159</v>
      </c>
      <c r="N21" s="9">
        <v>1091.3596463599999</v>
      </c>
      <c r="O21" s="10" t="s">
        <v>159</v>
      </c>
      <c r="P21" s="9">
        <v>701.48299999999995</v>
      </c>
      <c r="Q21" s="10" t="s">
        <v>159</v>
      </c>
      <c r="R21" s="9">
        <v>3605.0533413600001</v>
      </c>
      <c r="S21" s="10" t="s">
        <v>180</v>
      </c>
    </row>
    <row r="22" spans="1:19" x14ac:dyDescent="0.2">
      <c r="A22" s="12" t="s">
        <v>189</v>
      </c>
      <c r="B22" s="9">
        <v>49.167999999999999</v>
      </c>
      <c r="C22" s="10" t="s">
        <v>159</v>
      </c>
      <c r="D22" s="9">
        <v>1163.2149999999999</v>
      </c>
      <c r="E22" s="10" t="s">
        <v>159</v>
      </c>
      <c r="F22" s="9">
        <v>43.837341000000002</v>
      </c>
      <c r="G22" s="10" t="s">
        <v>180</v>
      </c>
      <c r="H22" s="9">
        <v>963.98800000000006</v>
      </c>
      <c r="I22" s="10" t="s">
        <v>159</v>
      </c>
      <c r="J22" s="9">
        <v>293.07400000000001</v>
      </c>
      <c r="K22" s="10" t="s">
        <v>186</v>
      </c>
      <c r="L22" s="9">
        <v>83.388000000000005</v>
      </c>
      <c r="M22" s="10" t="s">
        <v>159</v>
      </c>
      <c r="N22" s="9">
        <v>1062.866</v>
      </c>
      <c r="O22" s="10" t="s">
        <v>159</v>
      </c>
      <c r="P22" s="9">
        <v>683.34400000000005</v>
      </c>
      <c r="Q22" s="10" t="s">
        <v>159</v>
      </c>
      <c r="R22" s="9">
        <v>4342.880341</v>
      </c>
      <c r="S22" s="10" t="s">
        <v>180</v>
      </c>
    </row>
    <row r="23" spans="1:19" x14ac:dyDescent="0.2">
      <c r="A23" s="12" t="s">
        <v>190</v>
      </c>
      <c r="B23" s="9">
        <v>54.027999999999999</v>
      </c>
      <c r="C23" s="10" t="s">
        <v>159</v>
      </c>
      <c r="D23" s="9">
        <v>1281.5219999999999</v>
      </c>
      <c r="E23" s="10" t="s">
        <v>159</v>
      </c>
      <c r="F23" s="9">
        <v>50.112780000000001</v>
      </c>
      <c r="G23" s="10" t="s">
        <v>180</v>
      </c>
      <c r="H23" s="9">
        <v>1055.9970000000001</v>
      </c>
      <c r="I23" s="10" t="s">
        <v>159</v>
      </c>
      <c r="J23" s="9">
        <v>324.22500000000002</v>
      </c>
      <c r="K23" s="10" t="s">
        <v>159</v>
      </c>
      <c r="L23" s="9">
        <v>90.635999999999996</v>
      </c>
      <c r="M23" s="10" t="s">
        <v>159</v>
      </c>
      <c r="N23" s="9">
        <v>1198.1510000000001</v>
      </c>
      <c r="O23" s="10" t="s">
        <v>159</v>
      </c>
      <c r="P23" s="9">
        <v>762.68100000000004</v>
      </c>
      <c r="Q23" s="10" t="s">
        <v>159</v>
      </c>
      <c r="R23" s="9">
        <v>4817.3527800000002</v>
      </c>
      <c r="S23" s="10" t="s">
        <v>180</v>
      </c>
    </row>
    <row r="24" spans="1:19" x14ac:dyDescent="0.2">
      <c r="A24" s="12" t="s">
        <v>191</v>
      </c>
      <c r="B24" s="9">
        <v>60.941000000000003</v>
      </c>
      <c r="C24" s="10" t="s">
        <v>159</v>
      </c>
      <c r="D24" s="9">
        <v>1360.8579999999999</v>
      </c>
      <c r="E24" s="10" t="s">
        <v>159</v>
      </c>
      <c r="F24" s="9">
        <v>76.732444000000001</v>
      </c>
      <c r="G24" s="10" t="s">
        <v>180</v>
      </c>
      <c r="H24" s="9">
        <v>1140.7840000000001</v>
      </c>
      <c r="I24" s="10" t="s">
        <v>159</v>
      </c>
      <c r="J24" s="9">
        <v>357.22300000000001</v>
      </c>
      <c r="K24" s="10" t="s">
        <v>159</v>
      </c>
      <c r="L24" s="9">
        <v>110.199</v>
      </c>
      <c r="M24" s="10" t="s">
        <v>159</v>
      </c>
      <c r="N24" s="9">
        <v>1317.5309999999999</v>
      </c>
      <c r="O24" s="10" t="s">
        <v>159</v>
      </c>
      <c r="P24" s="9">
        <v>820.86699999999996</v>
      </c>
      <c r="Q24" s="10" t="s">
        <v>159</v>
      </c>
      <c r="R24" s="9">
        <v>5245.1354439999996</v>
      </c>
      <c r="S24" s="10" t="s">
        <v>180</v>
      </c>
    </row>
    <row r="25" spans="1:19" x14ac:dyDescent="0.2">
      <c r="A25" s="12" t="s">
        <v>192</v>
      </c>
      <c r="B25" s="9">
        <v>57.058</v>
      </c>
      <c r="C25" s="10" t="s">
        <v>159</v>
      </c>
      <c r="D25" s="9">
        <v>1247.8215711400001</v>
      </c>
      <c r="E25" s="10" t="s">
        <v>159</v>
      </c>
      <c r="F25" s="9">
        <v>92.617701999999994</v>
      </c>
      <c r="G25" s="10" t="s">
        <v>180</v>
      </c>
      <c r="H25" s="9">
        <v>999.58699999999999</v>
      </c>
      <c r="I25" s="10" t="s">
        <v>159</v>
      </c>
      <c r="J25" s="9">
        <v>325.52300000000002</v>
      </c>
      <c r="K25" s="10" t="s">
        <v>159</v>
      </c>
      <c r="L25" s="9">
        <v>93.648539999999997</v>
      </c>
      <c r="M25" s="10" t="s">
        <v>159</v>
      </c>
      <c r="N25" s="9">
        <v>1224.4117696200001</v>
      </c>
      <c r="O25" s="10" t="s">
        <v>159</v>
      </c>
      <c r="P25" s="9">
        <v>797.024</v>
      </c>
      <c r="Q25" s="10" t="s">
        <v>159</v>
      </c>
      <c r="R25" s="9">
        <v>4837.6915827599996</v>
      </c>
      <c r="S25" s="10" t="s">
        <v>180</v>
      </c>
    </row>
    <row r="26" spans="1:19" x14ac:dyDescent="0.2">
      <c r="A26" s="12" t="s">
        <v>193</v>
      </c>
      <c r="B26" s="9">
        <v>56.454000000000001</v>
      </c>
      <c r="C26" s="10" t="s">
        <v>159</v>
      </c>
      <c r="D26" s="9">
        <v>1266.95</v>
      </c>
      <c r="E26" s="10" t="s">
        <v>159</v>
      </c>
      <c r="F26" s="9">
        <v>103.97169</v>
      </c>
      <c r="G26" s="10" t="s">
        <v>180</v>
      </c>
      <c r="H26" s="9">
        <v>1020.003</v>
      </c>
      <c r="I26" s="10" t="s">
        <v>159</v>
      </c>
      <c r="J26" s="9">
        <v>332.47500000000002</v>
      </c>
      <c r="K26" s="10" t="s">
        <v>159</v>
      </c>
      <c r="L26" s="9">
        <v>93.772300000000001</v>
      </c>
      <c r="M26" s="10" t="s">
        <v>159</v>
      </c>
      <c r="N26" s="9">
        <v>1247.510078</v>
      </c>
      <c r="O26" s="10" t="s">
        <v>225</v>
      </c>
      <c r="P26" s="9">
        <v>826.36599999999999</v>
      </c>
      <c r="Q26" s="10" t="s">
        <v>159</v>
      </c>
      <c r="R26" s="9">
        <v>4947.5020679999998</v>
      </c>
      <c r="S26" s="10" t="s">
        <v>180</v>
      </c>
    </row>
    <row r="27" spans="1:19" x14ac:dyDescent="0.2">
      <c r="A27" s="12" t="s">
        <v>195</v>
      </c>
      <c r="B27" s="9">
        <v>53.966999999999999</v>
      </c>
      <c r="C27" s="10" t="s">
        <v>159</v>
      </c>
      <c r="D27" s="9">
        <v>1382.9359999999999</v>
      </c>
      <c r="E27" s="10" t="s">
        <v>197</v>
      </c>
      <c r="F27" s="9">
        <v>116.35111999999999</v>
      </c>
      <c r="G27" s="10" t="s">
        <v>180</v>
      </c>
      <c r="H27" s="9">
        <v>1097.04</v>
      </c>
      <c r="I27" s="10" t="s">
        <v>159</v>
      </c>
      <c r="J27" s="9">
        <v>351.01</v>
      </c>
      <c r="K27" s="10" t="s">
        <v>159</v>
      </c>
      <c r="L27" s="9">
        <v>100.79</v>
      </c>
      <c r="M27" s="10" t="s">
        <v>159</v>
      </c>
      <c r="N27" s="9">
        <v>1337.7449999999999</v>
      </c>
      <c r="O27" s="10" t="s">
        <v>226</v>
      </c>
      <c r="P27" s="9">
        <v>889.55600000000004</v>
      </c>
      <c r="Q27" s="10" t="s">
        <v>159</v>
      </c>
      <c r="R27" s="9">
        <v>5329.3951200000001</v>
      </c>
      <c r="S27" s="10" t="s">
        <v>180</v>
      </c>
    </row>
    <row r="28" spans="1:19" x14ac:dyDescent="0.2">
      <c r="A28" s="12" t="s">
        <v>196</v>
      </c>
      <c r="B28" s="9">
        <v>46.469000000000001</v>
      </c>
      <c r="C28" s="10" t="s">
        <v>159</v>
      </c>
      <c r="D28" s="9">
        <v>1300.114</v>
      </c>
      <c r="E28" s="10" t="s">
        <v>159</v>
      </c>
      <c r="F28" s="9">
        <v>106.374814</v>
      </c>
      <c r="G28" s="10" t="s">
        <v>180</v>
      </c>
      <c r="H28" s="9">
        <v>1029.6389373</v>
      </c>
      <c r="I28" s="10" t="s">
        <v>159</v>
      </c>
      <c r="J28" s="9">
        <v>327.32799999999997</v>
      </c>
      <c r="K28" s="10" t="s">
        <v>159</v>
      </c>
      <c r="L28" s="9">
        <v>96.143100000000004</v>
      </c>
      <c r="M28" s="10" t="s">
        <v>252</v>
      </c>
      <c r="N28" s="9">
        <v>1261.3109999999999</v>
      </c>
      <c r="O28" s="10" t="s">
        <v>253</v>
      </c>
      <c r="P28" s="9">
        <v>827.57399999999996</v>
      </c>
      <c r="Q28" s="10" t="s">
        <v>159</v>
      </c>
      <c r="R28" s="9">
        <v>4994.9528512999996</v>
      </c>
      <c r="S28" s="10" t="s">
        <v>180</v>
      </c>
    </row>
    <row r="29" spans="1:19" x14ac:dyDescent="0.2">
      <c r="A29" s="12" t="s">
        <v>198</v>
      </c>
      <c r="B29" s="9">
        <v>51.74</v>
      </c>
      <c r="C29" s="10" t="s">
        <v>159</v>
      </c>
      <c r="D29" s="9">
        <v>1376.836</v>
      </c>
      <c r="E29" s="10" t="s">
        <v>159</v>
      </c>
      <c r="F29" s="9">
        <v>120.352</v>
      </c>
      <c r="G29" s="10" t="s">
        <v>180</v>
      </c>
      <c r="H29" s="9">
        <v>1086.0980675000001</v>
      </c>
      <c r="I29" s="10" t="s">
        <v>159</v>
      </c>
      <c r="J29" s="9">
        <v>339.82299999999998</v>
      </c>
      <c r="K29" s="10" t="s">
        <v>159</v>
      </c>
      <c r="L29" s="9">
        <v>99.470626999999993</v>
      </c>
      <c r="M29" s="10" t="s">
        <v>159</v>
      </c>
      <c r="N29" s="9">
        <v>1301.63296612</v>
      </c>
      <c r="O29" s="10" t="s">
        <v>159</v>
      </c>
      <c r="P29" s="9">
        <v>854.56399999999996</v>
      </c>
      <c r="Q29" s="10" t="s">
        <v>159</v>
      </c>
      <c r="R29" s="9">
        <v>5230.51666062</v>
      </c>
      <c r="S29" s="10" t="s">
        <v>180</v>
      </c>
    </row>
    <row r="30" spans="1:19" x14ac:dyDescent="0.2">
      <c r="A30" s="12" t="s">
        <v>199</v>
      </c>
      <c r="B30" s="9">
        <v>62.286999999999999</v>
      </c>
      <c r="C30" s="10" t="s">
        <v>254</v>
      </c>
      <c r="D30" s="9">
        <v>1819.47</v>
      </c>
      <c r="E30" s="10" t="s">
        <v>254</v>
      </c>
      <c r="F30" s="9">
        <v>123.997</v>
      </c>
      <c r="G30" s="10" t="s">
        <v>330</v>
      </c>
      <c r="H30" s="9">
        <v>1312.6734617499999</v>
      </c>
      <c r="I30" s="10" t="s">
        <v>254</v>
      </c>
      <c r="J30" s="9">
        <v>417.98399999999998</v>
      </c>
      <c r="K30" s="10" t="s">
        <v>254</v>
      </c>
      <c r="L30" s="9">
        <v>120.26936600000001</v>
      </c>
      <c r="M30" s="10" t="s">
        <v>254</v>
      </c>
      <c r="N30" s="9">
        <v>1614.8939976500001</v>
      </c>
      <c r="O30" s="10" t="s">
        <v>254</v>
      </c>
      <c r="P30" s="9">
        <v>985.25099999999998</v>
      </c>
      <c r="Q30" s="10" t="s">
        <v>254</v>
      </c>
      <c r="R30" s="9">
        <v>6456.8258254000002</v>
      </c>
      <c r="S30" s="10" t="s">
        <v>180</v>
      </c>
    </row>
    <row r="31" spans="1:19" x14ac:dyDescent="0.2">
      <c r="A31" s="12" t="s">
        <v>200</v>
      </c>
      <c r="B31" s="9">
        <v>57.426000000000002</v>
      </c>
      <c r="C31" s="10" t="s">
        <v>159</v>
      </c>
      <c r="D31" s="9">
        <v>1824.1</v>
      </c>
      <c r="E31" s="10" t="s">
        <v>159</v>
      </c>
      <c r="F31" s="9">
        <v>121.65600000000001</v>
      </c>
      <c r="G31" s="10" t="s">
        <v>255</v>
      </c>
      <c r="H31" s="9">
        <v>1386.5876868</v>
      </c>
      <c r="I31" s="10" t="s">
        <v>159</v>
      </c>
      <c r="J31" s="9">
        <v>436.41399999999999</v>
      </c>
      <c r="K31" s="10" t="s">
        <v>159</v>
      </c>
      <c r="L31" s="9">
        <v>132.997468</v>
      </c>
      <c r="M31" s="10" t="s">
        <v>159</v>
      </c>
      <c r="N31" s="9">
        <v>1640.15647586</v>
      </c>
      <c r="O31" s="10" t="s">
        <v>159</v>
      </c>
      <c r="P31" s="9">
        <v>959.35</v>
      </c>
      <c r="Q31" s="10" t="s">
        <v>159</v>
      </c>
      <c r="R31" s="9">
        <v>6558.6876306599997</v>
      </c>
      <c r="S31" s="10" t="s">
        <v>159</v>
      </c>
    </row>
    <row r="32" spans="1:19" x14ac:dyDescent="0.2">
      <c r="A32" s="15" t="s">
        <v>201</v>
      </c>
      <c r="B32" s="13">
        <v>55.895802750000001</v>
      </c>
      <c r="C32" s="14" t="s">
        <v>159</v>
      </c>
      <c r="D32" s="13">
        <v>1949.0329999999999</v>
      </c>
      <c r="E32" s="14" t="s">
        <v>159</v>
      </c>
      <c r="F32" s="13">
        <v>108.569</v>
      </c>
      <c r="G32" s="14" t="s">
        <v>159</v>
      </c>
      <c r="H32" s="13">
        <v>1495.6317964</v>
      </c>
      <c r="I32" s="14" t="s">
        <v>159</v>
      </c>
      <c r="J32" s="13">
        <v>461.59800000000001</v>
      </c>
      <c r="K32" s="14" t="s">
        <v>159</v>
      </c>
      <c r="L32" s="13">
        <v>143.88812315000001</v>
      </c>
      <c r="M32" s="14" t="s">
        <v>159</v>
      </c>
      <c r="N32" s="13">
        <v>1820.3051834</v>
      </c>
      <c r="O32" s="14" t="s">
        <v>159</v>
      </c>
      <c r="P32" s="13">
        <v>1056.8699999999999</v>
      </c>
      <c r="Q32" s="14" t="s">
        <v>159</v>
      </c>
      <c r="R32" s="13">
        <v>7091.7909056999997</v>
      </c>
      <c r="S32" s="14" t="s">
        <v>159</v>
      </c>
    </row>
    <row r="34" spans="1:2" x14ac:dyDescent="0.2">
      <c r="A34" s="16" t="s">
        <v>202</v>
      </c>
      <c r="B34" s="16" t="s">
        <v>203</v>
      </c>
    </row>
    <row r="36" spans="1:2" x14ac:dyDescent="0.2">
      <c r="B36" s="16" t="s">
        <v>331</v>
      </c>
    </row>
    <row r="37" spans="1:2" x14ac:dyDescent="0.2">
      <c r="B37" s="16" t="s">
        <v>332</v>
      </c>
    </row>
    <row r="38" spans="1:2" x14ac:dyDescent="0.2">
      <c r="B38" s="16" t="s">
        <v>333</v>
      </c>
    </row>
    <row r="39" spans="1:2" x14ac:dyDescent="0.2">
      <c r="B39" s="16" t="s">
        <v>334</v>
      </c>
    </row>
    <row r="40" spans="1:2" x14ac:dyDescent="0.2">
      <c r="B40" s="16" t="s">
        <v>335</v>
      </c>
    </row>
    <row r="41" spans="1:2" x14ac:dyDescent="0.2">
      <c r="B41" s="16" t="s">
        <v>336</v>
      </c>
    </row>
    <row r="42" spans="1:2" x14ac:dyDescent="0.2">
      <c r="B42" s="16" t="s">
        <v>337</v>
      </c>
    </row>
    <row r="43" spans="1:2" x14ac:dyDescent="0.2">
      <c r="B43" s="16" t="s">
        <v>338</v>
      </c>
    </row>
    <row r="44" spans="1:2" x14ac:dyDescent="0.2">
      <c r="B44" s="16" t="s">
        <v>339</v>
      </c>
    </row>
    <row r="46" spans="1:2" x14ac:dyDescent="0.2">
      <c r="B46" s="16" t="s">
        <v>208</v>
      </c>
    </row>
    <row r="49" spans="1:1" x14ac:dyDescent="0.2">
      <c r="A49" s="17" t="str">
        <f>HYPERLINK("#'KENO 15'!A2", "&lt;&lt;&lt; Previous table")</f>
        <v>&lt;&lt;&lt; Previous table</v>
      </c>
    </row>
    <row r="50" spans="1:1" x14ac:dyDescent="0.2">
      <c r="A50" s="17" t="str">
        <f>HYPERLINK("#'LOTTERIES 2'!A2", "&gt;&gt;&gt; Next table")</f>
        <v>&gt;&gt;&gt; Next table</v>
      </c>
    </row>
  </sheetData>
  <mergeCells count="12">
    <mergeCell ref="A2:S2"/>
    <mergeCell ref="A3:S3"/>
    <mergeCell ref="A6:S6"/>
    <mergeCell ref="B5:C5"/>
    <mergeCell ref="D5:E5"/>
    <mergeCell ref="F5:G5"/>
    <mergeCell ref="H5:I5"/>
    <mergeCell ref="J5:K5"/>
    <mergeCell ref="L5:M5"/>
    <mergeCell ref="N5:O5"/>
    <mergeCell ref="P5:Q5"/>
    <mergeCell ref="R5:S5"/>
  </mergeCells>
  <pageMargins left="0.7" right="0.7" top="0.75" bottom="0.75" header="0.3" footer="0.3"/>
  <pageSetup paperSize="9" orientation="portrait" horizontalDpi="300" verticalDpi="300"/>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dimension ref="A1:S50"/>
  <sheetViews>
    <sheetView workbookViewId="0"/>
  </sheetViews>
  <sheetFormatPr defaultColWidth="11.42578125" defaultRowHeight="12.75" x14ac:dyDescent="0.2"/>
  <cols>
    <col min="1" max="2" width="12.7109375" customWidth="1"/>
    <col min="3" max="3" width="4.42578125" customWidth="1"/>
    <col min="4" max="4" width="12.7109375" customWidth="1"/>
    <col min="5" max="5" width="4.42578125" customWidth="1"/>
    <col min="6" max="6" width="12.7109375" customWidth="1"/>
    <col min="7" max="7" width="4.42578125" customWidth="1"/>
    <col min="8" max="8" width="12.7109375" customWidth="1"/>
    <col min="9" max="9" width="4.42578125" customWidth="1"/>
    <col min="10" max="10" width="12.7109375" customWidth="1"/>
    <col min="11" max="11" width="4.42578125" customWidth="1"/>
    <col min="12" max="12" width="12.7109375" customWidth="1"/>
    <col min="13" max="13" width="4.42578125" customWidth="1"/>
    <col min="14" max="14" width="12.7109375" customWidth="1"/>
    <col min="15" max="15" width="4.42578125" customWidth="1"/>
    <col min="16" max="16" width="12.7109375" customWidth="1"/>
    <col min="17" max="17" width="4.42578125" customWidth="1"/>
    <col min="18" max="18" width="12.7109375" customWidth="1"/>
    <col min="19" max="19" width="4.42578125" customWidth="1"/>
  </cols>
  <sheetData>
    <row r="1" spans="1:19" x14ac:dyDescent="0.2">
      <c r="A1" s="8" t="str">
        <f>HYPERLINK("#'INDEX'!B67", "Link to index")</f>
        <v>Link to index</v>
      </c>
    </row>
    <row r="2" spans="1:19" ht="15.75" customHeight="1" x14ac:dyDescent="0.2">
      <c r="A2" s="25" t="s">
        <v>340</v>
      </c>
      <c r="B2" s="24"/>
      <c r="C2" s="24"/>
      <c r="D2" s="24"/>
      <c r="E2" s="24"/>
      <c r="F2" s="24"/>
      <c r="G2" s="24"/>
      <c r="H2" s="24"/>
      <c r="I2" s="24"/>
      <c r="J2" s="24"/>
      <c r="K2" s="24"/>
      <c r="L2" s="24"/>
      <c r="M2" s="24"/>
      <c r="N2" s="24"/>
      <c r="O2" s="24"/>
      <c r="P2" s="24"/>
      <c r="Q2" s="24"/>
      <c r="R2" s="24"/>
      <c r="S2" s="24"/>
    </row>
    <row r="3" spans="1:19" ht="15.75" customHeight="1" x14ac:dyDescent="0.2">
      <c r="A3" s="25" t="s">
        <v>85</v>
      </c>
      <c r="B3" s="24"/>
      <c r="C3" s="24"/>
      <c r="D3" s="24"/>
      <c r="E3" s="24"/>
      <c r="F3" s="24"/>
      <c r="G3" s="24"/>
      <c r="H3" s="24"/>
      <c r="I3" s="24"/>
      <c r="J3" s="24"/>
      <c r="K3" s="24"/>
      <c r="L3" s="24"/>
      <c r="M3" s="24"/>
      <c r="N3" s="24"/>
      <c r="O3" s="24"/>
      <c r="P3" s="24"/>
      <c r="Q3" s="24"/>
      <c r="R3" s="24"/>
      <c r="S3" s="24"/>
    </row>
    <row r="4" spans="1:19" ht="15.75" customHeight="1" x14ac:dyDescent="0.2"/>
    <row r="5" spans="1:19" ht="55.5" customHeight="1" x14ac:dyDescent="0.2">
      <c r="A5" s="11" t="s">
        <v>159</v>
      </c>
      <c r="B5" s="27" t="s">
        <v>160</v>
      </c>
      <c r="C5" s="27" t="s">
        <v>159</v>
      </c>
      <c r="D5" s="27" t="s">
        <v>161</v>
      </c>
      <c r="E5" s="27" t="s">
        <v>159</v>
      </c>
      <c r="F5" s="27" t="s">
        <v>162</v>
      </c>
      <c r="G5" s="27" t="s">
        <v>159</v>
      </c>
      <c r="H5" s="27" t="s">
        <v>163</v>
      </c>
      <c r="I5" s="27" t="s">
        <v>159</v>
      </c>
      <c r="J5" s="27" t="s">
        <v>164</v>
      </c>
      <c r="K5" s="27" t="s">
        <v>159</v>
      </c>
      <c r="L5" s="27" t="s">
        <v>165</v>
      </c>
      <c r="M5" s="27" t="s">
        <v>159</v>
      </c>
      <c r="N5" s="27" t="s">
        <v>166</v>
      </c>
      <c r="O5" s="27" t="s">
        <v>159</v>
      </c>
      <c r="P5" s="27" t="s">
        <v>167</v>
      </c>
      <c r="Q5" s="27" t="s">
        <v>159</v>
      </c>
      <c r="R5" s="27" t="s">
        <v>168</v>
      </c>
      <c r="S5" s="27" t="s">
        <v>159</v>
      </c>
    </row>
    <row r="6" spans="1:19" x14ac:dyDescent="0.2">
      <c r="A6" s="26" t="s">
        <v>169</v>
      </c>
      <c r="B6" s="26"/>
      <c r="C6" s="26"/>
      <c r="D6" s="26"/>
      <c r="E6" s="26"/>
      <c r="F6" s="26"/>
      <c r="G6" s="26"/>
      <c r="H6" s="26"/>
      <c r="I6" s="26"/>
      <c r="J6" s="26"/>
      <c r="K6" s="26"/>
      <c r="L6" s="26"/>
      <c r="M6" s="26"/>
      <c r="N6" s="26"/>
      <c r="O6" s="26"/>
      <c r="P6" s="26"/>
      <c r="Q6" s="26"/>
      <c r="R6" s="26"/>
      <c r="S6" s="26"/>
    </row>
    <row r="7" spans="1:19" x14ac:dyDescent="0.2">
      <c r="A7" s="12" t="s">
        <v>170</v>
      </c>
      <c r="B7" s="9">
        <v>70.636875945537099</v>
      </c>
      <c r="C7" s="10" t="s">
        <v>159</v>
      </c>
      <c r="D7" s="9">
        <v>1576.13362329803</v>
      </c>
      <c r="E7" s="10" t="s">
        <v>159</v>
      </c>
      <c r="F7" s="9">
        <v>64.784984871407005</v>
      </c>
      <c r="G7" s="10" t="s">
        <v>159</v>
      </c>
      <c r="H7" s="9">
        <v>1071.84353252648</v>
      </c>
      <c r="I7" s="10" t="s">
        <v>159</v>
      </c>
      <c r="J7" s="9">
        <v>355.50949319213299</v>
      </c>
      <c r="K7" s="10" t="s">
        <v>159</v>
      </c>
      <c r="L7" s="9">
        <v>113.548373676248</v>
      </c>
      <c r="M7" s="10" t="s">
        <v>159</v>
      </c>
      <c r="N7" s="9">
        <v>1406.43944780635</v>
      </c>
      <c r="O7" s="10" t="s">
        <v>159</v>
      </c>
      <c r="P7" s="9">
        <v>695.69599092284398</v>
      </c>
      <c r="Q7" s="10" t="s">
        <v>159</v>
      </c>
      <c r="R7" s="9">
        <v>5354.5923222390302</v>
      </c>
      <c r="S7" s="10" t="s">
        <v>159</v>
      </c>
    </row>
    <row r="8" spans="1:19" x14ac:dyDescent="0.2">
      <c r="A8" s="12" t="s">
        <v>171</v>
      </c>
      <c r="B8" s="9">
        <v>65.7842164179104</v>
      </c>
      <c r="C8" s="10" t="s">
        <v>159</v>
      </c>
      <c r="D8" s="9">
        <v>1596.51108208955</v>
      </c>
      <c r="E8" s="10" t="s">
        <v>159</v>
      </c>
      <c r="F8" s="9">
        <v>61.310447761193998</v>
      </c>
      <c r="G8" s="10" t="s">
        <v>159</v>
      </c>
      <c r="H8" s="9">
        <v>1036.4938059701501</v>
      </c>
      <c r="I8" s="10" t="s">
        <v>159</v>
      </c>
      <c r="J8" s="9">
        <v>337.92298507462698</v>
      </c>
      <c r="K8" s="10" t="s">
        <v>159</v>
      </c>
      <c r="L8" s="9">
        <v>101.851455223881</v>
      </c>
      <c r="M8" s="10" t="s">
        <v>159</v>
      </c>
      <c r="N8" s="9">
        <v>1261.4396641791</v>
      </c>
      <c r="O8" s="10" t="s">
        <v>159</v>
      </c>
      <c r="P8" s="9">
        <v>672.46828358208904</v>
      </c>
      <c r="Q8" s="10" t="s">
        <v>159</v>
      </c>
      <c r="R8" s="9">
        <v>5133.7819402985097</v>
      </c>
      <c r="S8" s="10" t="s">
        <v>159</v>
      </c>
    </row>
    <row r="9" spans="1:19" x14ac:dyDescent="0.2">
      <c r="A9" s="12" t="s">
        <v>172</v>
      </c>
      <c r="B9" s="9">
        <v>67.837835820895506</v>
      </c>
      <c r="C9" s="10" t="s">
        <v>159</v>
      </c>
      <c r="D9" s="9">
        <v>1647.30615671642</v>
      </c>
      <c r="E9" s="10" t="s">
        <v>159</v>
      </c>
      <c r="F9" s="9">
        <v>66.338395522388097</v>
      </c>
      <c r="G9" s="10" t="s">
        <v>159</v>
      </c>
      <c r="H9" s="9">
        <v>1136.4933208955199</v>
      </c>
      <c r="I9" s="10" t="s">
        <v>159</v>
      </c>
      <c r="J9" s="9">
        <v>362.68216417910401</v>
      </c>
      <c r="K9" s="10" t="s">
        <v>159</v>
      </c>
      <c r="L9" s="9">
        <v>101.14645522388101</v>
      </c>
      <c r="M9" s="10" t="s">
        <v>159</v>
      </c>
      <c r="N9" s="9">
        <v>1309.5725746268699</v>
      </c>
      <c r="O9" s="10" t="s">
        <v>159</v>
      </c>
      <c r="P9" s="9">
        <v>707.76563432835803</v>
      </c>
      <c r="Q9" s="10" t="s">
        <v>159</v>
      </c>
      <c r="R9" s="9">
        <v>5399.1425373134298</v>
      </c>
      <c r="S9" s="10" t="s">
        <v>159</v>
      </c>
    </row>
    <row r="10" spans="1:19" x14ac:dyDescent="0.2">
      <c r="A10" s="12" t="s">
        <v>173</v>
      </c>
      <c r="B10" s="9">
        <v>68.276511799410002</v>
      </c>
      <c r="C10" s="10" t="s">
        <v>159</v>
      </c>
      <c r="D10" s="9">
        <v>1669.30759587021</v>
      </c>
      <c r="E10" s="10" t="s">
        <v>159</v>
      </c>
      <c r="F10" s="9">
        <v>63.4621312684366</v>
      </c>
      <c r="G10" s="10" t="s">
        <v>159</v>
      </c>
      <c r="H10" s="9">
        <v>1232.87828171091</v>
      </c>
      <c r="I10" s="10" t="s">
        <v>159</v>
      </c>
      <c r="J10" s="9">
        <v>378.06751474926301</v>
      </c>
      <c r="K10" s="10" t="s">
        <v>159</v>
      </c>
      <c r="L10" s="9">
        <v>100.36891592920399</v>
      </c>
      <c r="M10" s="10" t="s">
        <v>159</v>
      </c>
      <c r="N10" s="9">
        <v>1353.1026179941</v>
      </c>
      <c r="O10" s="10" t="s">
        <v>159</v>
      </c>
      <c r="P10" s="9">
        <v>746.77835545722701</v>
      </c>
      <c r="Q10" s="10" t="s">
        <v>159</v>
      </c>
      <c r="R10" s="9">
        <v>5612.2419247787602</v>
      </c>
      <c r="S10" s="10" t="s">
        <v>159</v>
      </c>
    </row>
    <row r="11" spans="1:19" x14ac:dyDescent="0.2">
      <c r="A11" s="12" t="s">
        <v>174</v>
      </c>
      <c r="B11" s="9">
        <v>68.686707492795406</v>
      </c>
      <c r="C11" s="10" t="s">
        <v>159</v>
      </c>
      <c r="D11" s="9">
        <v>1601.6164265129701</v>
      </c>
      <c r="E11" s="10" t="s">
        <v>159</v>
      </c>
      <c r="F11" s="9">
        <v>60.585302593659897</v>
      </c>
      <c r="G11" s="10" t="s">
        <v>159</v>
      </c>
      <c r="H11" s="9">
        <v>1223.3239913544701</v>
      </c>
      <c r="I11" s="10" t="s">
        <v>159</v>
      </c>
      <c r="J11" s="9">
        <v>383.31073487031699</v>
      </c>
      <c r="K11" s="10" t="s">
        <v>159</v>
      </c>
      <c r="L11" s="9">
        <v>99.116950781700297</v>
      </c>
      <c r="M11" s="10" t="s">
        <v>159</v>
      </c>
      <c r="N11" s="9">
        <v>1333.40659221902</v>
      </c>
      <c r="O11" s="10" t="s">
        <v>159</v>
      </c>
      <c r="P11" s="9">
        <v>752.83299711815596</v>
      </c>
      <c r="Q11" s="10" t="s">
        <v>159</v>
      </c>
      <c r="R11" s="9">
        <v>5522.8797029430798</v>
      </c>
      <c r="S11" s="10" t="s">
        <v>159</v>
      </c>
    </row>
    <row r="12" spans="1:19" x14ac:dyDescent="0.2">
      <c r="A12" s="12" t="s">
        <v>175</v>
      </c>
      <c r="B12" s="9">
        <v>70.777785326086999</v>
      </c>
      <c r="C12" s="10" t="s">
        <v>159</v>
      </c>
      <c r="D12" s="9">
        <v>1709.07900815217</v>
      </c>
      <c r="E12" s="10" t="s">
        <v>159</v>
      </c>
      <c r="F12" s="9">
        <v>56.591576086956501</v>
      </c>
      <c r="G12" s="10" t="s">
        <v>159</v>
      </c>
      <c r="H12" s="9">
        <v>1150.8230978260899</v>
      </c>
      <c r="I12" s="10" t="s">
        <v>159</v>
      </c>
      <c r="J12" s="9">
        <v>395.77065217391299</v>
      </c>
      <c r="K12" s="10" t="s">
        <v>159</v>
      </c>
      <c r="L12" s="9">
        <v>99.867017663043498</v>
      </c>
      <c r="M12" s="10" t="s">
        <v>159</v>
      </c>
      <c r="N12" s="9">
        <v>1325.3712635869599</v>
      </c>
      <c r="O12" s="10" t="s">
        <v>159</v>
      </c>
      <c r="P12" s="9">
        <v>726.76783288043498</v>
      </c>
      <c r="Q12" s="10" t="s">
        <v>159</v>
      </c>
      <c r="R12" s="9">
        <v>5535.0482336956502</v>
      </c>
      <c r="S12" s="10" t="s">
        <v>159</v>
      </c>
    </row>
    <row r="13" spans="1:19" x14ac:dyDescent="0.2">
      <c r="A13" s="12" t="s">
        <v>176</v>
      </c>
      <c r="B13" s="9">
        <v>66.659907529722602</v>
      </c>
      <c r="C13" s="10" t="s">
        <v>159</v>
      </c>
      <c r="D13" s="9">
        <v>1681.4824306472899</v>
      </c>
      <c r="E13" s="10" t="s">
        <v>159</v>
      </c>
      <c r="F13" s="9">
        <v>51.896349997027698</v>
      </c>
      <c r="G13" s="10" t="s">
        <v>180</v>
      </c>
      <c r="H13" s="9">
        <v>1130.2956737120201</v>
      </c>
      <c r="I13" s="10" t="s">
        <v>159</v>
      </c>
      <c r="J13" s="9">
        <v>386.52067371202099</v>
      </c>
      <c r="K13" s="10" t="s">
        <v>159</v>
      </c>
      <c r="L13" s="9">
        <v>100.354623513871</v>
      </c>
      <c r="M13" s="10" t="s">
        <v>159</v>
      </c>
      <c r="N13" s="9">
        <v>1295.9784346102999</v>
      </c>
      <c r="O13" s="10" t="s">
        <v>159</v>
      </c>
      <c r="P13" s="9">
        <v>705.754359313078</v>
      </c>
      <c r="Q13" s="10" t="s">
        <v>159</v>
      </c>
      <c r="R13" s="9">
        <v>5418.9424530353399</v>
      </c>
      <c r="S13" s="10" t="s">
        <v>180</v>
      </c>
    </row>
    <row r="14" spans="1:19" x14ac:dyDescent="0.2">
      <c r="A14" s="12" t="s">
        <v>177</v>
      </c>
      <c r="B14" s="9">
        <v>70.481923076923096</v>
      </c>
      <c r="C14" s="10" t="s">
        <v>159</v>
      </c>
      <c r="D14" s="9">
        <v>1753.42990384615</v>
      </c>
      <c r="E14" s="10" t="s">
        <v>159</v>
      </c>
      <c r="F14" s="9">
        <v>49.767275641025599</v>
      </c>
      <c r="G14" s="10" t="s">
        <v>180</v>
      </c>
      <c r="H14" s="9">
        <v>1163.2741025641001</v>
      </c>
      <c r="I14" s="10" t="s">
        <v>159</v>
      </c>
      <c r="J14" s="9">
        <v>404.85679487179499</v>
      </c>
      <c r="K14" s="10" t="s">
        <v>159</v>
      </c>
      <c r="L14" s="9">
        <v>104.20141025641</v>
      </c>
      <c r="M14" s="10" t="s">
        <v>159</v>
      </c>
      <c r="N14" s="9">
        <v>1379.05833333333</v>
      </c>
      <c r="O14" s="10" t="s">
        <v>159</v>
      </c>
      <c r="P14" s="9">
        <v>739.42147435897402</v>
      </c>
      <c r="Q14" s="10" t="s">
        <v>159</v>
      </c>
      <c r="R14" s="9">
        <v>5664.4912179487201</v>
      </c>
      <c r="S14" s="10" t="s">
        <v>180</v>
      </c>
    </row>
    <row r="15" spans="1:19" x14ac:dyDescent="0.2">
      <c r="A15" s="12" t="s">
        <v>181</v>
      </c>
      <c r="B15" s="9">
        <v>67.473529411764702</v>
      </c>
      <c r="C15" s="10" t="s">
        <v>159</v>
      </c>
      <c r="D15" s="9">
        <v>1739.7338235294101</v>
      </c>
      <c r="E15" s="10" t="s">
        <v>159</v>
      </c>
      <c r="F15" s="9">
        <v>48.526470588235298</v>
      </c>
      <c r="G15" s="10" t="s">
        <v>180</v>
      </c>
      <c r="H15" s="9">
        <v>1159.10441176471</v>
      </c>
      <c r="I15" s="10" t="s">
        <v>159</v>
      </c>
      <c r="J15" s="9">
        <v>403.92794117647099</v>
      </c>
      <c r="K15" s="10" t="s">
        <v>159</v>
      </c>
      <c r="L15" s="9">
        <v>102.47794117647101</v>
      </c>
      <c r="M15" s="10" t="s">
        <v>159</v>
      </c>
      <c r="N15" s="9">
        <v>1387.28529411765</v>
      </c>
      <c r="O15" s="10" t="s">
        <v>159</v>
      </c>
      <c r="P15" s="9">
        <v>742.65882352941196</v>
      </c>
      <c r="Q15" s="10" t="s">
        <v>159</v>
      </c>
      <c r="R15" s="9">
        <v>5651.1882352941202</v>
      </c>
      <c r="S15" s="10" t="s">
        <v>180</v>
      </c>
    </row>
    <row r="16" spans="1:19" x14ac:dyDescent="0.2">
      <c r="A16" s="12" t="s">
        <v>182</v>
      </c>
      <c r="B16" s="9">
        <v>64.942451100244497</v>
      </c>
      <c r="C16" s="10" t="s">
        <v>159</v>
      </c>
      <c r="D16" s="9">
        <v>1716.7640586797099</v>
      </c>
      <c r="E16" s="10" t="s">
        <v>159</v>
      </c>
      <c r="F16" s="9">
        <v>49.006693154034203</v>
      </c>
      <c r="G16" s="10" t="s">
        <v>180</v>
      </c>
      <c r="H16" s="9">
        <v>1168.1309902200501</v>
      </c>
      <c r="I16" s="10" t="s">
        <v>159</v>
      </c>
      <c r="J16" s="9">
        <v>395.012591687042</v>
      </c>
      <c r="K16" s="10" t="s">
        <v>159</v>
      </c>
      <c r="L16" s="9">
        <v>100.218306845966</v>
      </c>
      <c r="M16" s="10" t="s">
        <v>159</v>
      </c>
      <c r="N16" s="9">
        <v>1353.42619193154</v>
      </c>
      <c r="O16" s="10" t="s">
        <v>159</v>
      </c>
      <c r="P16" s="9">
        <v>747.10033618581895</v>
      </c>
      <c r="Q16" s="10" t="s">
        <v>159</v>
      </c>
      <c r="R16" s="9">
        <v>5594.6016198043999</v>
      </c>
      <c r="S16" s="10" t="s">
        <v>180</v>
      </c>
    </row>
    <row r="17" spans="1:19" x14ac:dyDescent="0.2">
      <c r="A17" s="12" t="s">
        <v>183</v>
      </c>
      <c r="B17" s="9">
        <v>64.242150473933606</v>
      </c>
      <c r="C17" s="10" t="s">
        <v>159</v>
      </c>
      <c r="D17" s="9">
        <v>1695.4720971564</v>
      </c>
      <c r="E17" s="10" t="s">
        <v>159</v>
      </c>
      <c r="F17" s="9">
        <v>55.7454108412322</v>
      </c>
      <c r="G17" s="10" t="s">
        <v>180</v>
      </c>
      <c r="H17" s="9">
        <v>1167.30124407583</v>
      </c>
      <c r="I17" s="10" t="s">
        <v>159</v>
      </c>
      <c r="J17" s="9">
        <v>377.98664099526098</v>
      </c>
      <c r="K17" s="10" t="s">
        <v>159</v>
      </c>
      <c r="L17" s="9">
        <v>101.434241706161</v>
      </c>
      <c r="M17" s="10" t="s">
        <v>159</v>
      </c>
      <c r="N17" s="9">
        <v>1354.5717417061601</v>
      </c>
      <c r="O17" s="10" t="s">
        <v>159</v>
      </c>
      <c r="P17" s="9">
        <v>760.63986966824598</v>
      </c>
      <c r="Q17" s="10" t="s">
        <v>159</v>
      </c>
      <c r="R17" s="9">
        <v>5577.3933966232198</v>
      </c>
      <c r="S17" s="10" t="s">
        <v>180</v>
      </c>
    </row>
    <row r="18" spans="1:19" x14ac:dyDescent="0.2">
      <c r="A18" s="12" t="s">
        <v>184</v>
      </c>
      <c r="B18" s="9">
        <v>63.8880897583429</v>
      </c>
      <c r="C18" s="10" t="s">
        <v>159</v>
      </c>
      <c r="D18" s="9">
        <v>1636.74254890679</v>
      </c>
      <c r="E18" s="10" t="s">
        <v>159</v>
      </c>
      <c r="F18" s="9">
        <v>53.894505178365897</v>
      </c>
      <c r="G18" s="10" t="s">
        <v>180</v>
      </c>
      <c r="H18" s="9">
        <v>1216.8497410816999</v>
      </c>
      <c r="I18" s="10" t="s">
        <v>159</v>
      </c>
      <c r="J18" s="9">
        <v>366.052387802071</v>
      </c>
      <c r="K18" s="10" t="s">
        <v>159</v>
      </c>
      <c r="L18" s="9">
        <v>102.971375143844</v>
      </c>
      <c r="M18" s="10" t="s">
        <v>159</v>
      </c>
      <c r="N18" s="9">
        <v>1369.63624856157</v>
      </c>
      <c r="O18" s="10" t="s">
        <v>159</v>
      </c>
      <c r="P18" s="9">
        <v>809.91979286536196</v>
      </c>
      <c r="Q18" s="10" t="s">
        <v>159</v>
      </c>
      <c r="R18" s="9">
        <v>5619.9546892980397</v>
      </c>
      <c r="S18" s="10" t="s">
        <v>180</v>
      </c>
    </row>
    <row r="19" spans="1:19" x14ac:dyDescent="0.2">
      <c r="A19" s="12" t="s">
        <v>185</v>
      </c>
      <c r="B19" s="9">
        <v>65.683546770601296</v>
      </c>
      <c r="C19" s="10" t="s">
        <v>159</v>
      </c>
      <c r="D19" s="9">
        <v>1704.1346881959901</v>
      </c>
      <c r="E19" s="10" t="s">
        <v>159</v>
      </c>
      <c r="F19" s="9">
        <v>53.393151447661502</v>
      </c>
      <c r="G19" s="10" t="s">
        <v>180</v>
      </c>
      <c r="H19" s="9">
        <v>1227.4023562761699</v>
      </c>
      <c r="I19" s="10" t="s">
        <v>159</v>
      </c>
      <c r="J19" s="9">
        <v>375.62970489977698</v>
      </c>
      <c r="K19" s="10" t="s">
        <v>159</v>
      </c>
      <c r="L19" s="9">
        <v>104.298914253898</v>
      </c>
      <c r="M19" s="10" t="s">
        <v>159</v>
      </c>
      <c r="N19" s="9">
        <v>1392.48621937639</v>
      </c>
      <c r="O19" s="10" t="s">
        <v>159</v>
      </c>
      <c r="P19" s="9">
        <v>855.90375835189298</v>
      </c>
      <c r="Q19" s="10" t="s">
        <v>159</v>
      </c>
      <c r="R19" s="9">
        <v>5778.9323395723804</v>
      </c>
      <c r="S19" s="10" t="s">
        <v>180</v>
      </c>
    </row>
    <row r="20" spans="1:19" x14ac:dyDescent="0.2">
      <c r="A20" s="12" t="s">
        <v>187</v>
      </c>
      <c r="B20" s="9">
        <v>66.4255669546436</v>
      </c>
      <c r="C20" s="10" t="s">
        <v>159</v>
      </c>
      <c r="D20" s="9">
        <v>1809.5558315334799</v>
      </c>
      <c r="E20" s="10" t="s">
        <v>159</v>
      </c>
      <c r="F20" s="9">
        <v>55.792671494330499</v>
      </c>
      <c r="G20" s="10" t="s">
        <v>180</v>
      </c>
      <c r="H20" s="9">
        <v>1288.3938444924399</v>
      </c>
      <c r="I20" s="10" t="s">
        <v>159</v>
      </c>
      <c r="J20" s="9">
        <v>384.41533477321798</v>
      </c>
      <c r="K20" s="10" t="s">
        <v>159</v>
      </c>
      <c r="L20" s="9">
        <v>98.142953563714897</v>
      </c>
      <c r="M20" s="10" t="s">
        <v>159</v>
      </c>
      <c r="N20" s="9">
        <v>1393.8291576673901</v>
      </c>
      <c r="O20" s="10" t="s">
        <v>159</v>
      </c>
      <c r="P20" s="9">
        <v>919.76947087202996</v>
      </c>
      <c r="Q20" s="10" t="s">
        <v>179</v>
      </c>
      <c r="R20" s="9">
        <v>6016.3248313512404</v>
      </c>
      <c r="S20" s="10" t="s">
        <v>180</v>
      </c>
    </row>
    <row r="21" spans="1:19" x14ac:dyDescent="0.2">
      <c r="A21" s="12" t="s">
        <v>188</v>
      </c>
      <c r="B21" s="9">
        <v>67.862447257384005</v>
      </c>
      <c r="C21" s="10" t="s">
        <v>159</v>
      </c>
      <c r="D21" s="9">
        <v>392.87637130801699</v>
      </c>
      <c r="E21" s="10" t="s">
        <v>180</v>
      </c>
      <c r="F21" s="9">
        <v>56.894163106540098</v>
      </c>
      <c r="G21" s="10" t="s">
        <v>180</v>
      </c>
      <c r="H21" s="9">
        <v>1248.0681434599201</v>
      </c>
      <c r="I21" s="10" t="s">
        <v>159</v>
      </c>
      <c r="J21" s="9">
        <v>369.52758438818603</v>
      </c>
      <c r="K21" s="10" t="s">
        <v>159</v>
      </c>
      <c r="L21" s="9">
        <v>110.918512658228</v>
      </c>
      <c r="M21" s="10" t="s">
        <v>159</v>
      </c>
      <c r="N21" s="9">
        <v>1352.68732539346</v>
      </c>
      <c r="O21" s="10" t="s">
        <v>159</v>
      </c>
      <c r="P21" s="9">
        <v>869.45414029535903</v>
      </c>
      <c r="Q21" s="10" t="s">
        <v>159</v>
      </c>
      <c r="R21" s="9">
        <v>4468.2886878670897</v>
      </c>
      <c r="S21" s="10" t="s">
        <v>180</v>
      </c>
    </row>
    <row r="22" spans="1:19" x14ac:dyDescent="0.2">
      <c r="A22" s="12" t="s">
        <v>189</v>
      </c>
      <c r="B22" s="9">
        <v>59.1324462640737</v>
      </c>
      <c r="C22" s="10" t="s">
        <v>159</v>
      </c>
      <c r="D22" s="9">
        <v>1398.9535568065501</v>
      </c>
      <c r="E22" s="10" t="s">
        <v>159</v>
      </c>
      <c r="F22" s="9">
        <v>52.721469472876201</v>
      </c>
      <c r="G22" s="10" t="s">
        <v>180</v>
      </c>
      <c r="H22" s="9">
        <v>1159.3509723643799</v>
      </c>
      <c r="I22" s="10" t="s">
        <v>159</v>
      </c>
      <c r="J22" s="9">
        <v>352.46873080859802</v>
      </c>
      <c r="K22" s="10" t="s">
        <v>186</v>
      </c>
      <c r="L22" s="9">
        <v>100.287512794268</v>
      </c>
      <c r="M22" s="10" t="s">
        <v>159</v>
      </c>
      <c r="N22" s="9">
        <v>1278.2677072671399</v>
      </c>
      <c r="O22" s="10" t="s">
        <v>159</v>
      </c>
      <c r="P22" s="9">
        <v>821.83132036847496</v>
      </c>
      <c r="Q22" s="10" t="s">
        <v>159</v>
      </c>
      <c r="R22" s="9">
        <v>5223.0137161463699</v>
      </c>
      <c r="S22" s="10" t="s">
        <v>180</v>
      </c>
    </row>
    <row r="23" spans="1:19" x14ac:dyDescent="0.2">
      <c r="A23" s="12" t="s">
        <v>190</v>
      </c>
      <c r="B23" s="9">
        <v>63.482900000000001</v>
      </c>
      <c r="C23" s="10" t="s">
        <v>159</v>
      </c>
      <c r="D23" s="9">
        <v>1505.78835</v>
      </c>
      <c r="E23" s="10" t="s">
        <v>159</v>
      </c>
      <c r="F23" s="9">
        <v>58.882516500000001</v>
      </c>
      <c r="G23" s="10" t="s">
        <v>180</v>
      </c>
      <c r="H23" s="9">
        <v>1240.7964750000001</v>
      </c>
      <c r="I23" s="10" t="s">
        <v>159</v>
      </c>
      <c r="J23" s="9">
        <v>380.96437500000002</v>
      </c>
      <c r="K23" s="10" t="s">
        <v>159</v>
      </c>
      <c r="L23" s="9">
        <v>106.4973</v>
      </c>
      <c r="M23" s="10" t="s">
        <v>159</v>
      </c>
      <c r="N23" s="9">
        <v>1407.8274249999999</v>
      </c>
      <c r="O23" s="10" t="s">
        <v>159</v>
      </c>
      <c r="P23" s="9">
        <v>896.15017499999999</v>
      </c>
      <c r="Q23" s="10" t="s">
        <v>159</v>
      </c>
      <c r="R23" s="9">
        <v>5660.3895165000004</v>
      </c>
      <c r="S23" s="10" t="s">
        <v>180</v>
      </c>
    </row>
    <row r="24" spans="1:19" x14ac:dyDescent="0.2">
      <c r="A24" s="12" t="s">
        <v>191</v>
      </c>
      <c r="B24" s="9">
        <v>69.995772238514206</v>
      </c>
      <c r="C24" s="10" t="s">
        <v>159</v>
      </c>
      <c r="D24" s="9">
        <v>1563.0578201368501</v>
      </c>
      <c r="E24" s="10" t="s">
        <v>159</v>
      </c>
      <c r="F24" s="9">
        <v>88.133550048875904</v>
      </c>
      <c r="G24" s="10" t="s">
        <v>180</v>
      </c>
      <c r="H24" s="9">
        <v>1310.2846529814301</v>
      </c>
      <c r="I24" s="10" t="s">
        <v>159</v>
      </c>
      <c r="J24" s="9">
        <v>410.30012218963799</v>
      </c>
      <c r="K24" s="10" t="s">
        <v>159</v>
      </c>
      <c r="L24" s="9">
        <v>126.572653958944</v>
      </c>
      <c r="M24" s="10" t="s">
        <v>159</v>
      </c>
      <c r="N24" s="9">
        <v>1513.2931818181801</v>
      </c>
      <c r="O24" s="10" t="s">
        <v>159</v>
      </c>
      <c r="P24" s="9">
        <v>942.833553274682</v>
      </c>
      <c r="Q24" s="10" t="s">
        <v>159</v>
      </c>
      <c r="R24" s="9">
        <v>6024.4713066471204</v>
      </c>
      <c r="S24" s="10" t="s">
        <v>180</v>
      </c>
    </row>
    <row r="25" spans="1:19" x14ac:dyDescent="0.2">
      <c r="A25" s="12" t="s">
        <v>192</v>
      </c>
      <c r="B25" s="9">
        <v>63.850619047618999</v>
      </c>
      <c r="C25" s="10" t="s">
        <v>159</v>
      </c>
      <c r="D25" s="9">
        <v>1396.3717581804799</v>
      </c>
      <c r="E25" s="10" t="s">
        <v>159</v>
      </c>
      <c r="F25" s="9">
        <v>103.64361890476199</v>
      </c>
      <c r="G25" s="10" t="s">
        <v>180</v>
      </c>
      <c r="H25" s="9">
        <v>1118.5854523809501</v>
      </c>
      <c r="I25" s="10" t="s">
        <v>159</v>
      </c>
      <c r="J25" s="9">
        <v>364.27573809523801</v>
      </c>
      <c r="K25" s="10" t="s">
        <v>159</v>
      </c>
      <c r="L25" s="9">
        <v>104.797175714286</v>
      </c>
      <c r="M25" s="10" t="s">
        <v>159</v>
      </c>
      <c r="N25" s="9">
        <v>1370.1750755271401</v>
      </c>
      <c r="O25" s="10" t="s">
        <v>159</v>
      </c>
      <c r="P25" s="9">
        <v>891.90780952380999</v>
      </c>
      <c r="Q25" s="10" t="s">
        <v>159</v>
      </c>
      <c r="R25" s="9">
        <v>5413.6072473742897</v>
      </c>
      <c r="S25" s="10" t="s">
        <v>180</v>
      </c>
    </row>
    <row r="26" spans="1:19" x14ac:dyDescent="0.2">
      <c r="A26" s="12" t="s">
        <v>193</v>
      </c>
      <c r="B26" s="9">
        <v>62.109971910112399</v>
      </c>
      <c r="C26" s="10" t="s">
        <v>159</v>
      </c>
      <c r="D26" s="9">
        <v>1393.8822565543101</v>
      </c>
      <c r="E26" s="10" t="s">
        <v>159</v>
      </c>
      <c r="F26" s="9">
        <v>114.388329353933</v>
      </c>
      <c r="G26" s="10" t="s">
        <v>180</v>
      </c>
      <c r="H26" s="9">
        <v>1122.1943117977501</v>
      </c>
      <c r="I26" s="10" t="s">
        <v>159</v>
      </c>
      <c r="J26" s="9">
        <v>365.78476123595499</v>
      </c>
      <c r="K26" s="10" t="s">
        <v>159</v>
      </c>
      <c r="L26" s="9">
        <v>103.167090355805</v>
      </c>
      <c r="M26" s="10" t="s">
        <v>159</v>
      </c>
      <c r="N26" s="9">
        <v>1372.4947019194799</v>
      </c>
      <c r="O26" s="10" t="s">
        <v>225</v>
      </c>
      <c r="P26" s="9">
        <v>909.15735018726605</v>
      </c>
      <c r="Q26" s="10" t="s">
        <v>159</v>
      </c>
      <c r="R26" s="9">
        <v>5443.1787733146102</v>
      </c>
      <c r="S26" s="10" t="s">
        <v>180</v>
      </c>
    </row>
    <row r="27" spans="1:19" x14ac:dyDescent="0.2">
      <c r="A27" s="12" t="s">
        <v>195</v>
      </c>
      <c r="B27" s="9">
        <v>58.551454293628801</v>
      </c>
      <c r="C27" s="10" t="s">
        <v>159</v>
      </c>
      <c r="D27" s="9">
        <v>1500.41532779317</v>
      </c>
      <c r="E27" s="10" t="s">
        <v>197</v>
      </c>
      <c r="F27" s="9">
        <v>126.235056325023</v>
      </c>
      <c r="G27" s="10" t="s">
        <v>180</v>
      </c>
      <c r="H27" s="9">
        <v>1190.23268698061</v>
      </c>
      <c r="I27" s="10" t="s">
        <v>159</v>
      </c>
      <c r="J27" s="9">
        <v>380.828024007387</v>
      </c>
      <c r="K27" s="10" t="s">
        <v>159</v>
      </c>
      <c r="L27" s="9">
        <v>109.352031394275</v>
      </c>
      <c r="M27" s="10" t="s">
        <v>159</v>
      </c>
      <c r="N27" s="9">
        <v>1451.3853878116299</v>
      </c>
      <c r="O27" s="10" t="s">
        <v>226</v>
      </c>
      <c r="P27" s="9">
        <v>965.12308402585404</v>
      </c>
      <c r="Q27" s="10" t="s">
        <v>159</v>
      </c>
      <c r="R27" s="9">
        <v>5782.1230526315803</v>
      </c>
      <c r="S27" s="10" t="s">
        <v>180</v>
      </c>
    </row>
    <row r="28" spans="1:19" x14ac:dyDescent="0.2">
      <c r="A28" s="12" t="s">
        <v>196</v>
      </c>
      <c r="B28" s="9">
        <v>49.547254990925602</v>
      </c>
      <c r="C28" s="10" t="s">
        <v>159</v>
      </c>
      <c r="D28" s="9">
        <v>1386.23770417423</v>
      </c>
      <c r="E28" s="10" t="s">
        <v>159</v>
      </c>
      <c r="F28" s="9">
        <v>113.42142146098</v>
      </c>
      <c r="G28" s="10" t="s">
        <v>180</v>
      </c>
      <c r="H28" s="9">
        <v>1097.8455093716</v>
      </c>
      <c r="I28" s="10" t="s">
        <v>159</v>
      </c>
      <c r="J28" s="9">
        <v>349.01125226860302</v>
      </c>
      <c r="K28" s="10" t="s">
        <v>159</v>
      </c>
      <c r="L28" s="9">
        <v>102.511926043557</v>
      </c>
      <c r="M28" s="10" t="s">
        <v>252</v>
      </c>
      <c r="N28" s="9">
        <v>1344.86426950998</v>
      </c>
      <c r="O28" s="10" t="s">
        <v>253</v>
      </c>
      <c r="P28" s="9">
        <v>882.39514519056297</v>
      </c>
      <c r="Q28" s="10" t="s">
        <v>159</v>
      </c>
      <c r="R28" s="9">
        <v>5325.8344830104397</v>
      </c>
      <c r="S28" s="10" t="s">
        <v>180</v>
      </c>
    </row>
    <row r="29" spans="1:19" x14ac:dyDescent="0.2">
      <c r="A29" s="12" t="s">
        <v>198</v>
      </c>
      <c r="B29" s="9">
        <v>54.135796972395397</v>
      </c>
      <c r="C29" s="10" t="s">
        <v>159</v>
      </c>
      <c r="D29" s="9">
        <v>1440.5897595725701</v>
      </c>
      <c r="E29" s="10" t="s">
        <v>159</v>
      </c>
      <c r="F29" s="9">
        <v>125.92484416740901</v>
      </c>
      <c r="G29" s="10" t="s">
        <v>180</v>
      </c>
      <c r="H29" s="9">
        <v>1136.3893404385601</v>
      </c>
      <c r="I29" s="10" t="s">
        <v>159</v>
      </c>
      <c r="J29" s="9">
        <v>355.55834817453302</v>
      </c>
      <c r="K29" s="10" t="s">
        <v>159</v>
      </c>
      <c r="L29" s="9">
        <v>104.076568766696</v>
      </c>
      <c r="M29" s="10" t="s">
        <v>159</v>
      </c>
      <c r="N29" s="9">
        <v>1361.9044836963501</v>
      </c>
      <c r="O29" s="10" t="s">
        <v>159</v>
      </c>
      <c r="P29" s="9">
        <v>894.13419412288499</v>
      </c>
      <c r="Q29" s="10" t="s">
        <v>159</v>
      </c>
      <c r="R29" s="9">
        <v>5472.7133359113996</v>
      </c>
      <c r="S29" s="10" t="s">
        <v>180</v>
      </c>
    </row>
    <row r="30" spans="1:19" x14ac:dyDescent="0.2">
      <c r="A30" s="12" t="s">
        <v>199</v>
      </c>
      <c r="B30" s="9">
        <v>64.143054338299706</v>
      </c>
      <c r="C30" s="10" t="s">
        <v>254</v>
      </c>
      <c r="D30" s="9">
        <v>1873.68733567046</v>
      </c>
      <c r="E30" s="10" t="s">
        <v>254</v>
      </c>
      <c r="F30" s="9">
        <v>127.691914986854</v>
      </c>
      <c r="G30" s="10" t="s">
        <v>330</v>
      </c>
      <c r="H30" s="9">
        <v>1351.78906008436</v>
      </c>
      <c r="I30" s="10" t="s">
        <v>254</v>
      </c>
      <c r="J30" s="9">
        <v>430.439263803681</v>
      </c>
      <c r="K30" s="10" t="s">
        <v>254</v>
      </c>
      <c r="L30" s="9">
        <v>123.853203374233</v>
      </c>
      <c r="M30" s="10" t="s">
        <v>254</v>
      </c>
      <c r="N30" s="9">
        <v>1663.0152911820801</v>
      </c>
      <c r="O30" s="10" t="s">
        <v>254</v>
      </c>
      <c r="P30" s="9">
        <v>1014.60992550394</v>
      </c>
      <c r="Q30" s="10" t="s">
        <v>254</v>
      </c>
      <c r="R30" s="9">
        <v>6649.2290489439101</v>
      </c>
      <c r="S30" s="10" t="s">
        <v>180</v>
      </c>
    </row>
    <row r="31" spans="1:19" x14ac:dyDescent="0.2">
      <c r="A31" s="12" t="s">
        <v>200</v>
      </c>
      <c r="B31" s="9">
        <v>58.319403630077801</v>
      </c>
      <c r="C31" s="10" t="s">
        <v>159</v>
      </c>
      <c r="D31" s="9">
        <v>1852.47839239412</v>
      </c>
      <c r="E31" s="10" t="s">
        <v>159</v>
      </c>
      <c r="F31" s="9">
        <v>123.548660328436</v>
      </c>
      <c r="G31" s="10" t="s">
        <v>255</v>
      </c>
      <c r="H31" s="9">
        <v>1408.15949178047</v>
      </c>
      <c r="I31" s="10" t="s">
        <v>159</v>
      </c>
      <c r="J31" s="9">
        <v>443.203500432152</v>
      </c>
      <c r="K31" s="10" t="s">
        <v>159</v>
      </c>
      <c r="L31" s="9">
        <v>135.066572947277</v>
      </c>
      <c r="M31" s="10" t="s">
        <v>159</v>
      </c>
      <c r="N31" s="9">
        <v>1665.6731712493499</v>
      </c>
      <c r="O31" s="10" t="s">
        <v>159</v>
      </c>
      <c r="P31" s="9">
        <v>974.27506482281797</v>
      </c>
      <c r="Q31" s="10" t="s">
        <v>159</v>
      </c>
      <c r="R31" s="9">
        <v>6660.7242575847004</v>
      </c>
      <c r="S31" s="10" t="s">
        <v>159</v>
      </c>
    </row>
    <row r="32" spans="1:19" x14ac:dyDescent="0.2">
      <c r="A32" s="15" t="s">
        <v>201</v>
      </c>
      <c r="B32" s="13">
        <v>55.895802750000001</v>
      </c>
      <c r="C32" s="14" t="s">
        <v>159</v>
      </c>
      <c r="D32" s="13">
        <v>1949.0329999999999</v>
      </c>
      <c r="E32" s="14" t="s">
        <v>159</v>
      </c>
      <c r="F32" s="13">
        <v>108.569</v>
      </c>
      <c r="G32" s="14" t="s">
        <v>159</v>
      </c>
      <c r="H32" s="13">
        <v>1495.6317964</v>
      </c>
      <c r="I32" s="14" t="s">
        <v>159</v>
      </c>
      <c r="J32" s="13">
        <v>461.59800000000001</v>
      </c>
      <c r="K32" s="14" t="s">
        <v>159</v>
      </c>
      <c r="L32" s="13">
        <v>143.88812315000001</v>
      </c>
      <c r="M32" s="14" t="s">
        <v>159</v>
      </c>
      <c r="N32" s="13">
        <v>1820.3051834</v>
      </c>
      <c r="O32" s="14" t="s">
        <v>159</v>
      </c>
      <c r="P32" s="13">
        <v>1056.8699999999999</v>
      </c>
      <c r="Q32" s="14" t="s">
        <v>159</v>
      </c>
      <c r="R32" s="13">
        <v>7091.7909056999997</v>
      </c>
      <c r="S32" s="14" t="s">
        <v>159</v>
      </c>
    </row>
    <row r="34" spans="1:2" x14ac:dyDescent="0.2">
      <c r="A34" s="16" t="s">
        <v>202</v>
      </c>
      <c r="B34" s="16" t="s">
        <v>203</v>
      </c>
    </row>
    <row r="36" spans="1:2" x14ac:dyDescent="0.2">
      <c r="B36" s="16" t="s">
        <v>331</v>
      </c>
    </row>
    <row r="37" spans="1:2" x14ac:dyDescent="0.2">
      <c r="B37" s="16" t="s">
        <v>332</v>
      </c>
    </row>
    <row r="38" spans="1:2" x14ac:dyDescent="0.2">
      <c r="B38" s="16" t="s">
        <v>333</v>
      </c>
    </row>
    <row r="39" spans="1:2" x14ac:dyDescent="0.2">
      <c r="B39" s="16" t="s">
        <v>334</v>
      </c>
    </row>
    <row r="40" spans="1:2" x14ac:dyDescent="0.2">
      <c r="B40" s="16" t="s">
        <v>335</v>
      </c>
    </row>
    <row r="41" spans="1:2" x14ac:dyDescent="0.2">
      <c r="B41" s="16" t="s">
        <v>336</v>
      </c>
    </row>
    <row r="42" spans="1:2" x14ac:dyDescent="0.2">
      <c r="B42" s="16" t="s">
        <v>337</v>
      </c>
    </row>
    <row r="43" spans="1:2" x14ac:dyDescent="0.2">
      <c r="B43" s="16" t="s">
        <v>338</v>
      </c>
    </row>
    <row r="44" spans="1:2" x14ac:dyDescent="0.2">
      <c r="B44" s="16" t="s">
        <v>339</v>
      </c>
    </row>
    <row r="46" spans="1:2" x14ac:dyDescent="0.2">
      <c r="B46" s="16" t="s">
        <v>208</v>
      </c>
    </row>
    <row r="49" spans="1:1" x14ac:dyDescent="0.2">
      <c r="A49" s="17" t="str">
        <f>HYPERLINK("#'LOTTERIES 1'!A2", "&lt;&lt;&lt; Previous table")</f>
        <v>&lt;&lt;&lt; Previous table</v>
      </c>
    </row>
    <row r="50" spans="1:1" x14ac:dyDescent="0.2">
      <c r="A50" s="17" t="str">
        <f>HYPERLINK("#'LOTTERIES 3'!A2", "&gt;&gt;&gt; Next table")</f>
        <v>&gt;&gt;&gt; Next table</v>
      </c>
    </row>
  </sheetData>
  <mergeCells count="12">
    <mergeCell ref="A2:S2"/>
    <mergeCell ref="A3:S3"/>
    <mergeCell ref="A6:S6"/>
    <mergeCell ref="B5:C5"/>
    <mergeCell ref="D5:E5"/>
    <mergeCell ref="F5:G5"/>
    <mergeCell ref="H5:I5"/>
    <mergeCell ref="J5:K5"/>
    <mergeCell ref="L5:M5"/>
    <mergeCell ref="N5:O5"/>
    <mergeCell ref="P5:Q5"/>
    <mergeCell ref="R5:S5"/>
  </mergeCells>
  <pageMargins left="0.7" right="0.7" top="0.75" bottom="0.75" header="0.3" footer="0.3"/>
  <pageSetup paperSize="9" orientation="portrait" horizontalDpi="300" verticalDpi="300"/>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000-000000000000}">
  <dimension ref="A1:S50"/>
  <sheetViews>
    <sheetView workbookViewId="0"/>
  </sheetViews>
  <sheetFormatPr defaultColWidth="11.42578125" defaultRowHeight="12.75" x14ac:dyDescent="0.2"/>
  <cols>
    <col min="1" max="2" width="12.7109375" customWidth="1"/>
    <col min="3" max="3" width="4.42578125" customWidth="1"/>
    <col min="4" max="4" width="12.7109375" customWidth="1"/>
    <col min="5" max="5" width="4.42578125" customWidth="1"/>
    <col min="6" max="6" width="12.7109375" customWidth="1"/>
    <col min="7" max="7" width="4.42578125" customWidth="1"/>
    <col min="8" max="8" width="12.7109375" customWidth="1"/>
    <col min="9" max="9" width="4.42578125" customWidth="1"/>
    <col min="10" max="10" width="12.7109375" customWidth="1"/>
    <col min="11" max="11" width="4.42578125" customWidth="1"/>
    <col min="12" max="12" width="12.7109375" customWidth="1"/>
    <col min="13" max="13" width="4.42578125" customWidth="1"/>
    <col min="14" max="14" width="12.7109375" customWidth="1"/>
    <col min="15" max="15" width="4.42578125" customWidth="1"/>
    <col min="16" max="16" width="12.7109375" customWidth="1"/>
    <col min="17" max="17" width="4.42578125" customWidth="1"/>
    <col min="18" max="18" width="12.7109375" customWidth="1"/>
    <col min="19" max="19" width="4.42578125" customWidth="1"/>
  </cols>
  <sheetData>
    <row r="1" spans="1:19" x14ac:dyDescent="0.2">
      <c r="A1" s="8" t="str">
        <f>HYPERLINK("#'INDEX'!B68", "Link to index")</f>
        <v>Link to index</v>
      </c>
    </row>
    <row r="2" spans="1:19" ht="15.75" customHeight="1" x14ac:dyDescent="0.2">
      <c r="A2" s="25" t="s">
        <v>341</v>
      </c>
      <c r="B2" s="24"/>
      <c r="C2" s="24"/>
      <c r="D2" s="24"/>
      <c r="E2" s="24"/>
      <c r="F2" s="24"/>
      <c r="G2" s="24"/>
      <c r="H2" s="24"/>
      <c r="I2" s="24"/>
      <c r="J2" s="24"/>
      <c r="K2" s="24"/>
      <c r="L2" s="24"/>
      <c r="M2" s="24"/>
      <c r="N2" s="24"/>
      <c r="O2" s="24"/>
      <c r="P2" s="24"/>
      <c r="Q2" s="24"/>
      <c r="R2" s="24"/>
      <c r="S2" s="24"/>
    </row>
    <row r="3" spans="1:19" ht="15.75" customHeight="1" x14ac:dyDescent="0.2">
      <c r="A3" s="25" t="s">
        <v>86</v>
      </c>
      <c r="B3" s="24"/>
      <c r="C3" s="24"/>
      <c r="D3" s="24"/>
      <c r="E3" s="24"/>
      <c r="F3" s="24"/>
      <c r="G3" s="24"/>
      <c r="H3" s="24"/>
      <c r="I3" s="24"/>
      <c r="J3" s="24"/>
      <c r="K3" s="24"/>
      <c r="L3" s="24"/>
      <c r="M3" s="24"/>
      <c r="N3" s="24"/>
      <c r="O3" s="24"/>
      <c r="P3" s="24"/>
      <c r="Q3" s="24"/>
      <c r="R3" s="24"/>
      <c r="S3" s="24"/>
    </row>
    <row r="4" spans="1:19" ht="15.75" customHeight="1" x14ac:dyDescent="0.2"/>
    <row r="5" spans="1:19" ht="55.5" customHeight="1" x14ac:dyDescent="0.2">
      <c r="A5" s="11" t="s">
        <v>159</v>
      </c>
      <c r="B5" s="27" t="s">
        <v>160</v>
      </c>
      <c r="C5" s="27" t="s">
        <v>159</v>
      </c>
      <c r="D5" s="27" t="s">
        <v>161</v>
      </c>
      <c r="E5" s="27" t="s">
        <v>159</v>
      </c>
      <c r="F5" s="27" t="s">
        <v>162</v>
      </c>
      <c r="G5" s="27" t="s">
        <v>159</v>
      </c>
      <c r="H5" s="27" t="s">
        <v>163</v>
      </c>
      <c r="I5" s="27" t="s">
        <v>159</v>
      </c>
      <c r="J5" s="27" t="s">
        <v>164</v>
      </c>
      <c r="K5" s="27" t="s">
        <v>159</v>
      </c>
      <c r="L5" s="27" t="s">
        <v>165</v>
      </c>
      <c r="M5" s="27" t="s">
        <v>159</v>
      </c>
      <c r="N5" s="27" t="s">
        <v>166</v>
      </c>
      <c r="O5" s="27" t="s">
        <v>159</v>
      </c>
      <c r="P5" s="27" t="s">
        <v>167</v>
      </c>
      <c r="Q5" s="27" t="s">
        <v>159</v>
      </c>
      <c r="R5" s="27" t="s">
        <v>168</v>
      </c>
      <c r="S5" s="27" t="s">
        <v>159</v>
      </c>
    </row>
    <row r="6" spans="1:19" x14ac:dyDescent="0.2">
      <c r="A6" s="26" t="s">
        <v>212</v>
      </c>
      <c r="B6" s="26"/>
      <c r="C6" s="26"/>
      <c r="D6" s="26"/>
      <c r="E6" s="26"/>
      <c r="F6" s="26"/>
      <c r="G6" s="26"/>
      <c r="H6" s="26"/>
      <c r="I6" s="26"/>
      <c r="J6" s="26"/>
      <c r="K6" s="26"/>
      <c r="L6" s="26"/>
      <c r="M6" s="26"/>
      <c r="N6" s="26"/>
      <c r="O6" s="26"/>
      <c r="P6" s="26"/>
      <c r="Q6" s="26"/>
      <c r="R6" s="26"/>
      <c r="S6" s="26"/>
    </row>
    <row r="7" spans="1:19" x14ac:dyDescent="0.2">
      <c r="A7" s="12" t="s">
        <v>170</v>
      </c>
      <c r="B7" s="18">
        <v>176.28374331788001</v>
      </c>
      <c r="C7" s="10" t="s">
        <v>159</v>
      </c>
      <c r="D7" s="18">
        <v>193.330666655328</v>
      </c>
      <c r="E7" s="10" t="s">
        <v>159</v>
      </c>
      <c r="F7" s="18">
        <v>292.88854242845503</v>
      </c>
      <c r="G7" s="10" t="s">
        <v>159</v>
      </c>
      <c r="H7" s="18">
        <v>250.71663738023801</v>
      </c>
      <c r="I7" s="10" t="s">
        <v>159</v>
      </c>
      <c r="J7" s="18">
        <v>180.14076692211501</v>
      </c>
      <c r="K7" s="10" t="s">
        <v>159</v>
      </c>
      <c r="L7" s="18">
        <v>183.68523590772199</v>
      </c>
      <c r="M7" s="10" t="s">
        <v>159</v>
      </c>
      <c r="N7" s="18">
        <v>233.48418479493401</v>
      </c>
      <c r="O7" s="10" t="s">
        <v>159</v>
      </c>
      <c r="P7" s="18">
        <v>304.80669106474301</v>
      </c>
      <c r="Q7" s="10" t="s">
        <v>159</v>
      </c>
      <c r="R7" s="18">
        <v>223.56567691665799</v>
      </c>
      <c r="S7" s="10" t="s">
        <v>159</v>
      </c>
    </row>
    <row r="8" spans="1:19" x14ac:dyDescent="0.2">
      <c r="A8" s="12" t="s">
        <v>171</v>
      </c>
      <c r="B8" s="18">
        <v>164.41880750231201</v>
      </c>
      <c r="C8" s="10" t="s">
        <v>159</v>
      </c>
      <c r="D8" s="18">
        <v>195.90250356173701</v>
      </c>
      <c r="E8" s="10" t="s">
        <v>159</v>
      </c>
      <c r="F8" s="18">
        <v>272.35474673189901</v>
      </c>
      <c r="G8" s="10" t="s">
        <v>159</v>
      </c>
      <c r="H8" s="18">
        <v>240.87265198661601</v>
      </c>
      <c r="I8" s="10" t="s">
        <v>159</v>
      </c>
      <c r="J8" s="18">
        <v>172.68007746442899</v>
      </c>
      <c r="K8" s="10" t="s">
        <v>159</v>
      </c>
      <c r="L8" s="18">
        <v>166.46888865958101</v>
      </c>
      <c r="M8" s="10" t="s">
        <v>159</v>
      </c>
      <c r="N8" s="18">
        <v>210.06710831179601</v>
      </c>
      <c r="O8" s="10" t="s">
        <v>159</v>
      </c>
      <c r="P8" s="18">
        <v>292.48698606443901</v>
      </c>
      <c r="Q8" s="10" t="s">
        <v>159</v>
      </c>
      <c r="R8" s="18">
        <v>214.31730007824899</v>
      </c>
      <c r="S8" s="10" t="s">
        <v>159</v>
      </c>
    </row>
    <row r="9" spans="1:19" x14ac:dyDescent="0.2">
      <c r="A9" s="12" t="s">
        <v>172</v>
      </c>
      <c r="B9" s="18">
        <v>168.211131452725</v>
      </c>
      <c r="C9" s="10" t="s">
        <v>159</v>
      </c>
      <c r="D9" s="18">
        <v>199.69222844400599</v>
      </c>
      <c r="E9" s="10" t="s">
        <v>159</v>
      </c>
      <c r="F9" s="18">
        <v>287.34313755279402</v>
      </c>
      <c r="G9" s="10" t="s">
        <v>159</v>
      </c>
      <c r="H9" s="18">
        <v>259.62579908259602</v>
      </c>
      <c r="I9" s="10" t="s">
        <v>159</v>
      </c>
      <c r="J9" s="18">
        <v>184.06987331767399</v>
      </c>
      <c r="K9" s="10" t="s">
        <v>159</v>
      </c>
      <c r="L9" s="18">
        <v>165.01343282300999</v>
      </c>
      <c r="M9" s="10" t="s">
        <v>159</v>
      </c>
      <c r="N9" s="18">
        <v>215.873987767714</v>
      </c>
      <c r="O9" s="10" t="s">
        <v>159</v>
      </c>
      <c r="P9" s="18">
        <v>301.995069477416</v>
      </c>
      <c r="Q9" s="10" t="s">
        <v>159</v>
      </c>
      <c r="R9" s="18">
        <v>222.57719940355199</v>
      </c>
      <c r="S9" s="10" t="s">
        <v>159</v>
      </c>
    </row>
    <row r="10" spans="1:19" x14ac:dyDescent="0.2">
      <c r="A10" s="12" t="s">
        <v>173</v>
      </c>
      <c r="B10" s="18">
        <v>169.546815052944</v>
      </c>
      <c r="C10" s="10" t="s">
        <v>159</v>
      </c>
      <c r="D10" s="18">
        <v>202.30534071053</v>
      </c>
      <c r="E10" s="10" t="s">
        <v>159</v>
      </c>
      <c r="F10" s="18">
        <v>272.63420826338</v>
      </c>
      <c r="G10" s="10" t="s">
        <v>159</v>
      </c>
      <c r="H10" s="18">
        <v>280.397753418815</v>
      </c>
      <c r="I10" s="10" t="s">
        <v>159</v>
      </c>
      <c r="J10" s="18">
        <v>192.7924114274</v>
      </c>
      <c r="K10" s="10" t="s">
        <v>159</v>
      </c>
      <c r="L10" s="18">
        <v>165.41565986324599</v>
      </c>
      <c r="M10" s="10" t="s">
        <v>159</v>
      </c>
      <c r="N10" s="18">
        <v>223.21834568568701</v>
      </c>
      <c r="O10" s="10" t="s">
        <v>159</v>
      </c>
      <c r="P10" s="18">
        <v>316.78724578953302</v>
      </c>
      <c r="Q10" s="10" t="s">
        <v>159</v>
      </c>
      <c r="R10" s="18">
        <v>231.205304984452</v>
      </c>
      <c r="S10" s="10" t="s">
        <v>159</v>
      </c>
    </row>
    <row r="11" spans="1:19" x14ac:dyDescent="0.2">
      <c r="A11" s="12" t="s">
        <v>174</v>
      </c>
      <c r="B11" s="18">
        <v>172.28909778507301</v>
      </c>
      <c r="C11" s="10" t="s">
        <v>159</v>
      </c>
      <c r="D11" s="18">
        <v>196.113699076003</v>
      </c>
      <c r="E11" s="10" t="s">
        <v>159</v>
      </c>
      <c r="F11" s="18">
        <v>261.05702415127598</v>
      </c>
      <c r="G11" s="10" t="s">
        <v>159</v>
      </c>
      <c r="H11" s="18">
        <v>279.927443924785</v>
      </c>
      <c r="I11" s="10" t="s">
        <v>159</v>
      </c>
      <c r="J11" s="18">
        <v>198.67472956216599</v>
      </c>
      <c r="K11" s="10" t="s">
        <v>159</v>
      </c>
      <c r="L11" s="18">
        <v>166.66742708938301</v>
      </c>
      <c r="M11" s="10" t="s">
        <v>159</v>
      </c>
      <c r="N11" s="18">
        <v>222.36672194581101</v>
      </c>
      <c r="O11" s="10" t="s">
        <v>159</v>
      </c>
      <c r="P11" s="18">
        <v>321.48592127191199</v>
      </c>
      <c r="Q11" s="10" t="s">
        <v>159</v>
      </c>
      <c r="R11" s="18">
        <v>229.805208571685</v>
      </c>
      <c r="S11" s="10" t="s">
        <v>159</v>
      </c>
    </row>
    <row r="12" spans="1:19" x14ac:dyDescent="0.2">
      <c r="A12" s="12" t="s">
        <v>175</v>
      </c>
      <c r="B12" s="18">
        <v>185.20305538671701</v>
      </c>
      <c r="C12" s="10" t="s">
        <v>159</v>
      </c>
      <c r="D12" s="18">
        <v>218.84325869656399</v>
      </c>
      <c r="E12" s="10" t="s">
        <v>159</v>
      </c>
      <c r="F12" s="18">
        <v>254.205929176886</v>
      </c>
      <c r="G12" s="10" t="s">
        <v>159</v>
      </c>
      <c r="H12" s="18">
        <v>274.018780688346</v>
      </c>
      <c r="I12" s="10" t="s">
        <v>159</v>
      </c>
      <c r="J12" s="18">
        <v>216.043521740172</v>
      </c>
      <c r="K12" s="10" t="s">
        <v>159</v>
      </c>
      <c r="L12" s="18">
        <v>177.38400070324101</v>
      </c>
      <c r="M12" s="10" t="s">
        <v>159</v>
      </c>
      <c r="N12" s="18">
        <v>231.15826526746801</v>
      </c>
      <c r="O12" s="10" t="s">
        <v>159</v>
      </c>
      <c r="P12" s="18">
        <v>323.63187713740001</v>
      </c>
      <c r="Q12" s="10" t="s">
        <v>159</v>
      </c>
      <c r="R12" s="18">
        <v>240.74695675976201</v>
      </c>
      <c r="S12" s="10" t="s">
        <v>159</v>
      </c>
    </row>
    <row r="13" spans="1:19" x14ac:dyDescent="0.2">
      <c r="A13" s="12" t="s">
        <v>176</v>
      </c>
      <c r="B13" s="18">
        <v>176.44968250479201</v>
      </c>
      <c r="C13" s="10" t="s">
        <v>159</v>
      </c>
      <c r="D13" s="18">
        <v>218.644782758753</v>
      </c>
      <c r="E13" s="10" t="s">
        <v>159</v>
      </c>
      <c r="F13" s="18">
        <v>237.174572816911</v>
      </c>
      <c r="G13" s="10" t="s">
        <v>180</v>
      </c>
      <c r="H13" s="18">
        <v>270.569556758749</v>
      </c>
      <c r="I13" s="10" t="s">
        <v>159</v>
      </c>
      <c r="J13" s="18">
        <v>215.37083051886799</v>
      </c>
      <c r="K13" s="10" t="s">
        <v>159</v>
      </c>
      <c r="L13" s="18">
        <v>182.48016550618499</v>
      </c>
      <c r="M13" s="10" t="s">
        <v>159</v>
      </c>
      <c r="N13" s="18">
        <v>229.183928157976</v>
      </c>
      <c r="O13" s="10" t="s">
        <v>159</v>
      </c>
      <c r="P13" s="18">
        <v>317.87987797567098</v>
      </c>
      <c r="Q13" s="10" t="s">
        <v>159</v>
      </c>
      <c r="R13" s="18">
        <v>238.859809485906</v>
      </c>
      <c r="S13" s="10" t="s">
        <v>180</v>
      </c>
    </row>
    <row r="14" spans="1:19" x14ac:dyDescent="0.2">
      <c r="A14" s="12" t="s">
        <v>177</v>
      </c>
      <c r="B14" s="18">
        <v>189.46307053437801</v>
      </c>
      <c r="C14" s="10" t="s">
        <v>159</v>
      </c>
      <c r="D14" s="18">
        <v>232.64455777299199</v>
      </c>
      <c r="E14" s="10" t="s">
        <v>159</v>
      </c>
      <c r="F14" s="18">
        <v>233.59424163361101</v>
      </c>
      <c r="G14" s="10" t="s">
        <v>180</v>
      </c>
      <c r="H14" s="18">
        <v>279.32645449219899</v>
      </c>
      <c r="I14" s="10" t="s">
        <v>159</v>
      </c>
      <c r="J14" s="18">
        <v>230.42858330954101</v>
      </c>
      <c r="K14" s="10" t="s">
        <v>159</v>
      </c>
      <c r="L14" s="18">
        <v>193.271323634189</v>
      </c>
      <c r="M14" s="10" t="s">
        <v>159</v>
      </c>
      <c r="N14" s="18">
        <v>247.786269252995</v>
      </c>
      <c r="O14" s="10" t="s">
        <v>159</v>
      </c>
      <c r="P14" s="18">
        <v>337.59595366300402</v>
      </c>
      <c r="Q14" s="10" t="s">
        <v>159</v>
      </c>
      <c r="R14" s="18">
        <v>253.548440038998</v>
      </c>
      <c r="S14" s="10" t="s">
        <v>180</v>
      </c>
    </row>
    <row r="15" spans="1:19" x14ac:dyDescent="0.2">
      <c r="A15" s="12" t="s">
        <v>181</v>
      </c>
      <c r="B15" s="18">
        <v>183.5636113406</v>
      </c>
      <c r="C15" s="10" t="s">
        <v>159</v>
      </c>
      <c r="D15" s="18">
        <v>234.558659591159</v>
      </c>
      <c r="E15" s="10" t="s">
        <v>159</v>
      </c>
      <c r="F15" s="18">
        <v>232.421200915654</v>
      </c>
      <c r="G15" s="10" t="s">
        <v>180</v>
      </c>
      <c r="H15" s="18">
        <v>277.49662235014</v>
      </c>
      <c r="I15" s="10" t="s">
        <v>159</v>
      </c>
      <c r="J15" s="18">
        <v>233.46580325348199</v>
      </c>
      <c r="K15" s="10" t="s">
        <v>159</v>
      </c>
      <c r="L15" s="18">
        <v>191.97842326166301</v>
      </c>
      <c r="M15" s="10" t="s">
        <v>159</v>
      </c>
      <c r="N15" s="18">
        <v>251.79490019731699</v>
      </c>
      <c r="O15" s="10" t="s">
        <v>159</v>
      </c>
      <c r="P15" s="18">
        <v>341.346628292253</v>
      </c>
      <c r="Q15" s="10" t="s">
        <v>159</v>
      </c>
      <c r="R15" s="18">
        <v>255.456033740229</v>
      </c>
      <c r="S15" s="10" t="s">
        <v>180</v>
      </c>
    </row>
    <row r="16" spans="1:19" x14ac:dyDescent="0.2">
      <c r="A16" s="12" t="s">
        <v>182</v>
      </c>
      <c r="B16" s="18">
        <v>178.864329599987</v>
      </c>
      <c r="C16" s="10" t="s">
        <v>159</v>
      </c>
      <c r="D16" s="18">
        <v>235.13085001505999</v>
      </c>
      <c r="E16" s="10" t="s">
        <v>159</v>
      </c>
      <c r="F16" s="18">
        <v>236.923611111111</v>
      </c>
      <c r="G16" s="10" t="s">
        <v>180</v>
      </c>
      <c r="H16" s="18">
        <v>279.12074107456402</v>
      </c>
      <c r="I16" s="10" t="s">
        <v>159</v>
      </c>
      <c r="J16" s="18">
        <v>231.639267554405</v>
      </c>
      <c r="K16" s="10" t="s">
        <v>159</v>
      </c>
      <c r="L16" s="18">
        <v>189.970647657531</v>
      </c>
      <c r="M16" s="10" t="s">
        <v>159</v>
      </c>
      <c r="N16" s="18">
        <v>247.90838849483401</v>
      </c>
      <c r="O16" s="10" t="s">
        <v>159</v>
      </c>
      <c r="P16" s="18">
        <v>345.06702351503799</v>
      </c>
      <c r="Q16" s="10" t="s">
        <v>159</v>
      </c>
      <c r="R16" s="18">
        <v>255.27535944351101</v>
      </c>
      <c r="S16" s="10" t="s">
        <v>180</v>
      </c>
    </row>
    <row r="17" spans="1:19" x14ac:dyDescent="0.2">
      <c r="A17" s="12" t="s">
        <v>183</v>
      </c>
      <c r="B17" s="18">
        <v>179.970593167787</v>
      </c>
      <c r="C17" s="10" t="s">
        <v>159</v>
      </c>
      <c r="D17" s="18">
        <v>237.504877917024</v>
      </c>
      <c r="E17" s="10" t="s">
        <v>159</v>
      </c>
      <c r="F17" s="18">
        <v>272.55828358666099</v>
      </c>
      <c r="G17" s="10" t="s">
        <v>180</v>
      </c>
      <c r="H17" s="18">
        <v>280.82734662920598</v>
      </c>
      <c r="I17" s="10" t="s">
        <v>159</v>
      </c>
      <c r="J17" s="18">
        <v>226.33193744729999</v>
      </c>
      <c r="K17" s="10" t="s">
        <v>159</v>
      </c>
      <c r="L17" s="18">
        <v>196.59374224256101</v>
      </c>
      <c r="M17" s="10" t="s">
        <v>159</v>
      </c>
      <c r="N17" s="18">
        <v>251.907521424745</v>
      </c>
      <c r="O17" s="10" t="s">
        <v>159</v>
      </c>
      <c r="P17" s="18">
        <v>355.14668100168802</v>
      </c>
      <c r="Q17" s="10" t="s">
        <v>159</v>
      </c>
      <c r="R17" s="18">
        <v>258.640896811365</v>
      </c>
      <c r="S17" s="10" t="s">
        <v>180</v>
      </c>
    </row>
    <row r="18" spans="1:19" x14ac:dyDescent="0.2">
      <c r="A18" s="12" t="s">
        <v>184</v>
      </c>
      <c r="B18" s="18">
        <v>180.68246347633101</v>
      </c>
      <c r="C18" s="10" t="s">
        <v>159</v>
      </c>
      <c r="D18" s="18">
        <v>233.17353325438799</v>
      </c>
      <c r="E18" s="10" t="s">
        <v>159</v>
      </c>
      <c r="F18" s="18">
        <v>264.98647112399402</v>
      </c>
      <c r="G18" s="10" t="s">
        <v>180</v>
      </c>
      <c r="H18" s="18">
        <v>293.85732907021099</v>
      </c>
      <c r="I18" s="10" t="s">
        <v>159</v>
      </c>
      <c r="J18" s="18">
        <v>222.94839228500999</v>
      </c>
      <c r="K18" s="10" t="s">
        <v>159</v>
      </c>
      <c r="L18" s="18">
        <v>203.53265662834099</v>
      </c>
      <c r="M18" s="10" t="s">
        <v>159</v>
      </c>
      <c r="N18" s="18">
        <v>257.385442035182</v>
      </c>
      <c r="O18" s="10" t="s">
        <v>159</v>
      </c>
      <c r="P18" s="18">
        <v>379.60523960126602</v>
      </c>
      <c r="Q18" s="10" t="s">
        <v>159</v>
      </c>
      <c r="R18" s="18">
        <v>263.56897905595702</v>
      </c>
      <c r="S18" s="10" t="s">
        <v>180</v>
      </c>
    </row>
    <row r="19" spans="1:19" x14ac:dyDescent="0.2">
      <c r="A19" s="12" t="s">
        <v>185</v>
      </c>
      <c r="B19" s="18">
        <v>187.87296989294401</v>
      </c>
      <c r="C19" s="10" t="s">
        <v>159</v>
      </c>
      <c r="D19" s="18">
        <v>246.59229986246501</v>
      </c>
      <c r="E19" s="10" t="s">
        <v>159</v>
      </c>
      <c r="F19" s="18">
        <v>262.86174410177898</v>
      </c>
      <c r="G19" s="10" t="s">
        <v>180</v>
      </c>
      <c r="H19" s="18">
        <v>298.14099985824703</v>
      </c>
      <c r="I19" s="10" t="s">
        <v>159</v>
      </c>
      <c r="J19" s="18">
        <v>233.29161756938001</v>
      </c>
      <c r="K19" s="10" t="s">
        <v>159</v>
      </c>
      <c r="L19" s="18">
        <v>210.50782957292901</v>
      </c>
      <c r="M19" s="10" t="s">
        <v>159</v>
      </c>
      <c r="N19" s="18">
        <v>264.67130560300899</v>
      </c>
      <c r="O19" s="10" t="s">
        <v>159</v>
      </c>
      <c r="P19" s="18">
        <v>401.70969301982802</v>
      </c>
      <c r="Q19" s="10" t="s">
        <v>159</v>
      </c>
      <c r="R19" s="18">
        <v>274.13882716198998</v>
      </c>
      <c r="S19" s="10" t="s">
        <v>180</v>
      </c>
    </row>
    <row r="20" spans="1:19" x14ac:dyDescent="0.2">
      <c r="A20" s="12" t="s">
        <v>187</v>
      </c>
      <c r="B20" s="18">
        <v>191.96482594489899</v>
      </c>
      <c r="C20" s="10" t="s">
        <v>159</v>
      </c>
      <c r="D20" s="18">
        <v>265.02856694708601</v>
      </c>
      <c r="E20" s="10" t="s">
        <v>159</v>
      </c>
      <c r="F20" s="18">
        <v>273.37167419998599</v>
      </c>
      <c r="G20" s="10" t="s">
        <v>180</v>
      </c>
      <c r="H20" s="18">
        <v>313.96983383189701</v>
      </c>
      <c r="I20" s="10" t="s">
        <v>159</v>
      </c>
      <c r="J20" s="18">
        <v>242.727827746504</v>
      </c>
      <c r="K20" s="10" t="s">
        <v>159</v>
      </c>
      <c r="L20" s="18">
        <v>201.43448333337699</v>
      </c>
      <c r="M20" s="10" t="s">
        <v>159</v>
      </c>
      <c r="N20" s="18">
        <v>266.74858454884702</v>
      </c>
      <c r="O20" s="10" t="s">
        <v>159</v>
      </c>
      <c r="P20" s="18">
        <v>430.32626447443801</v>
      </c>
      <c r="Q20" s="10" t="s">
        <v>179</v>
      </c>
      <c r="R20" s="18">
        <v>287.61845507209699</v>
      </c>
      <c r="S20" s="10" t="s">
        <v>180</v>
      </c>
    </row>
    <row r="21" spans="1:19" x14ac:dyDescent="0.2">
      <c r="A21" s="12" t="s">
        <v>188</v>
      </c>
      <c r="B21" s="18">
        <v>196.437701027359</v>
      </c>
      <c r="C21" s="10" t="s">
        <v>159</v>
      </c>
      <c r="D21" s="18">
        <v>57.950337005810297</v>
      </c>
      <c r="E21" s="10" t="s">
        <v>180</v>
      </c>
      <c r="F21" s="18">
        <v>277.527879636151</v>
      </c>
      <c r="G21" s="10" t="s">
        <v>180</v>
      </c>
      <c r="H21" s="18">
        <v>304.16796430039699</v>
      </c>
      <c r="I21" s="10" t="s">
        <v>159</v>
      </c>
      <c r="J21" s="18">
        <v>235.50525869692399</v>
      </c>
      <c r="K21" s="10" t="s">
        <v>159</v>
      </c>
      <c r="L21" s="18">
        <v>229.97426313280499</v>
      </c>
      <c r="M21" s="10" t="s">
        <v>159</v>
      </c>
      <c r="N21" s="18">
        <v>259.31726191809901</v>
      </c>
      <c r="O21" s="10" t="s">
        <v>159</v>
      </c>
      <c r="P21" s="18">
        <v>404.44957201683098</v>
      </c>
      <c r="Q21" s="10" t="s">
        <v>159</v>
      </c>
      <c r="R21" s="18">
        <v>214.27000101279</v>
      </c>
      <c r="S21" s="10" t="s">
        <v>180</v>
      </c>
    </row>
    <row r="22" spans="1:19" x14ac:dyDescent="0.2">
      <c r="A22" s="12" t="s">
        <v>189</v>
      </c>
      <c r="B22" s="18">
        <v>172.69350660754299</v>
      </c>
      <c r="C22" s="10" t="s">
        <v>159</v>
      </c>
      <c r="D22" s="18">
        <v>209.85037439100699</v>
      </c>
      <c r="E22" s="10" t="s">
        <v>159</v>
      </c>
      <c r="F22" s="18">
        <v>260.86978332926702</v>
      </c>
      <c r="G22" s="10" t="s">
        <v>180</v>
      </c>
      <c r="H22" s="18">
        <v>285.75934376506302</v>
      </c>
      <c r="I22" s="10" t="s">
        <v>159</v>
      </c>
      <c r="J22" s="18">
        <v>228.86688347564899</v>
      </c>
      <c r="K22" s="10" t="s">
        <v>186</v>
      </c>
      <c r="L22" s="18">
        <v>212.06907732861299</v>
      </c>
      <c r="M22" s="10" t="s">
        <v>159</v>
      </c>
      <c r="N22" s="18">
        <v>248.259917692513</v>
      </c>
      <c r="O22" s="10" t="s">
        <v>159</v>
      </c>
      <c r="P22" s="18">
        <v>383.42797777910602</v>
      </c>
      <c r="Q22" s="10" t="s">
        <v>159</v>
      </c>
      <c r="R22" s="18">
        <v>253.83718476460299</v>
      </c>
      <c r="S22" s="10" t="s">
        <v>180</v>
      </c>
    </row>
    <row r="23" spans="1:19" x14ac:dyDescent="0.2">
      <c r="A23" s="12" t="s">
        <v>190</v>
      </c>
      <c r="B23" s="18">
        <v>185.81616141119599</v>
      </c>
      <c r="C23" s="10" t="s">
        <v>159</v>
      </c>
      <c r="D23" s="18">
        <v>228.31861150460199</v>
      </c>
      <c r="E23" s="10" t="s">
        <v>159</v>
      </c>
      <c r="F23" s="18">
        <v>292.72680541844602</v>
      </c>
      <c r="G23" s="10" t="s">
        <v>180</v>
      </c>
      <c r="H23" s="18">
        <v>306.88576900386801</v>
      </c>
      <c r="I23" s="10" t="s">
        <v>159</v>
      </c>
      <c r="J23" s="18">
        <v>250.63920825143899</v>
      </c>
      <c r="K23" s="10" t="s">
        <v>159</v>
      </c>
      <c r="L23" s="18">
        <v>229.07778474230099</v>
      </c>
      <c r="M23" s="10" t="s">
        <v>159</v>
      </c>
      <c r="N23" s="18">
        <v>274.77814403875999</v>
      </c>
      <c r="O23" s="10" t="s">
        <v>159</v>
      </c>
      <c r="P23" s="18">
        <v>414.98668684973097</v>
      </c>
      <c r="Q23" s="10" t="s">
        <v>159</v>
      </c>
      <c r="R23" s="18">
        <v>276.766678100577</v>
      </c>
      <c r="S23" s="10" t="s">
        <v>180</v>
      </c>
    </row>
    <row r="24" spans="1:19" x14ac:dyDescent="0.2">
      <c r="A24" s="12" t="s">
        <v>191</v>
      </c>
      <c r="B24" s="18">
        <v>205.543582012028</v>
      </c>
      <c r="C24" s="10" t="s">
        <v>159</v>
      </c>
      <c r="D24" s="18">
        <v>239.12178850835801</v>
      </c>
      <c r="E24" s="10" t="s">
        <v>159</v>
      </c>
      <c r="F24" s="18">
        <v>435.513350757853</v>
      </c>
      <c r="G24" s="10" t="s">
        <v>180</v>
      </c>
      <c r="H24" s="18">
        <v>324.780166039356</v>
      </c>
      <c r="I24" s="10" t="s">
        <v>159</v>
      </c>
      <c r="J24" s="18">
        <v>273.32045371946703</v>
      </c>
      <c r="K24" s="10" t="s">
        <v>159</v>
      </c>
      <c r="L24" s="18">
        <v>277.45599248696698</v>
      </c>
      <c r="M24" s="10" t="s">
        <v>159</v>
      </c>
      <c r="N24" s="18">
        <v>295.76618700917697</v>
      </c>
      <c r="O24" s="10" t="s">
        <v>159</v>
      </c>
      <c r="P24" s="18">
        <v>433.96457831210603</v>
      </c>
      <c r="Q24" s="10" t="s">
        <v>159</v>
      </c>
      <c r="R24" s="18">
        <v>295.85115117391899</v>
      </c>
      <c r="S24" s="10" t="s">
        <v>180</v>
      </c>
    </row>
    <row r="25" spans="1:19" x14ac:dyDescent="0.2">
      <c r="A25" s="12" t="s">
        <v>192</v>
      </c>
      <c r="B25" s="18">
        <v>189.594215611999</v>
      </c>
      <c r="C25" s="10" t="s">
        <v>159</v>
      </c>
      <c r="D25" s="18">
        <v>215.97692232494299</v>
      </c>
      <c r="E25" s="10" t="s">
        <v>159</v>
      </c>
      <c r="F25" s="18">
        <v>515.38028184689006</v>
      </c>
      <c r="G25" s="10" t="s">
        <v>180</v>
      </c>
      <c r="H25" s="18">
        <v>279.58950490812401</v>
      </c>
      <c r="I25" s="10" t="s">
        <v>159</v>
      </c>
      <c r="J25" s="18">
        <v>246.645423573166</v>
      </c>
      <c r="K25" s="10" t="s">
        <v>159</v>
      </c>
      <c r="L25" s="18">
        <v>234.674007287161</v>
      </c>
      <c r="M25" s="10" t="s">
        <v>159</v>
      </c>
      <c r="N25" s="18">
        <v>268.97019490486099</v>
      </c>
      <c r="O25" s="10" t="s">
        <v>159</v>
      </c>
      <c r="P25" s="18">
        <v>413.44522819725699</v>
      </c>
      <c r="Q25" s="10" t="s">
        <v>159</v>
      </c>
      <c r="R25" s="18">
        <v>268.24500208016798</v>
      </c>
      <c r="S25" s="10" t="s">
        <v>180</v>
      </c>
    </row>
    <row r="26" spans="1:19" x14ac:dyDescent="0.2">
      <c r="A26" s="12" t="s">
        <v>193</v>
      </c>
      <c r="B26" s="18">
        <v>184.77641837355901</v>
      </c>
      <c r="C26" s="10" t="s">
        <v>159</v>
      </c>
      <c r="D26" s="18">
        <v>215.975136820194</v>
      </c>
      <c r="E26" s="10" t="s">
        <v>159</v>
      </c>
      <c r="F26" s="18">
        <v>573.17678773729199</v>
      </c>
      <c r="G26" s="10" t="s">
        <v>180</v>
      </c>
      <c r="H26" s="18">
        <v>281.16773025398601</v>
      </c>
      <c r="I26" s="10" t="s">
        <v>159</v>
      </c>
      <c r="J26" s="18">
        <v>249.615132093873</v>
      </c>
      <c r="K26" s="10" t="s">
        <v>159</v>
      </c>
      <c r="L26" s="18">
        <v>233.664330994339</v>
      </c>
      <c r="M26" s="10" t="s">
        <v>159</v>
      </c>
      <c r="N26" s="18">
        <v>268.17452506621498</v>
      </c>
      <c r="O26" s="10" t="s">
        <v>225</v>
      </c>
      <c r="P26" s="18">
        <v>424.19869783505499</v>
      </c>
      <c r="Q26" s="10" t="s">
        <v>159</v>
      </c>
      <c r="R26" s="18">
        <v>270.11456281314298</v>
      </c>
      <c r="S26" s="10" t="s">
        <v>180</v>
      </c>
    </row>
    <row r="27" spans="1:19" x14ac:dyDescent="0.2">
      <c r="A27" s="12" t="s">
        <v>195</v>
      </c>
      <c r="B27" s="18">
        <v>173.56165286704601</v>
      </c>
      <c r="C27" s="10" t="s">
        <v>159</v>
      </c>
      <c r="D27" s="18">
        <v>232.10805490826399</v>
      </c>
      <c r="E27" s="10" t="s">
        <v>197</v>
      </c>
      <c r="F27" s="18">
        <v>636.96275432416098</v>
      </c>
      <c r="G27" s="10" t="s">
        <v>180</v>
      </c>
      <c r="H27" s="18">
        <v>298.127490646149</v>
      </c>
      <c r="I27" s="10" t="s">
        <v>159</v>
      </c>
      <c r="J27" s="18">
        <v>261.46999307608502</v>
      </c>
      <c r="K27" s="10" t="s">
        <v>159</v>
      </c>
      <c r="L27" s="18">
        <v>249.64735051563</v>
      </c>
      <c r="M27" s="10" t="s">
        <v>159</v>
      </c>
      <c r="N27" s="18">
        <v>280.97924600032297</v>
      </c>
      <c r="O27" s="10" t="s">
        <v>226</v>
      </c>
      <c r="P27" s="18">
        <v>453.41984212604098</v>
      </c>
      <c r="Q27" s="10" t="s">
        <v>159</v>
      </c>
      <c r="R27" s="18">
        <v>286.47194325814201</v>
      </c>
      <c r="S27" s="10" t="s">
        <v>180</v>
      </c>
    </row>
    <row r="28" spans="1:19" x14ac:dyDescent="0.2">
      <c r="A28" s="12" t="s">
        <v>196</v>
      </c>
      <c r="B28" s="18">
        <v>145.681806781701</v>
      </c>
      <c r="C28" s="10" t="s">
        <v>159</v>
      </c>
      <c r="D28" s="18">
        <v>214.66929585976399</v>
      </c>
      <c r="E28" s="10" t="s">
        <v>159</v>
      </c>
      <c r="F28" s="18">
        <v>578.02817467756699</v>
      </c>
      <c r="G28" s="10" t="s">
        <v>180</v>
      </c>
      <c r="H28" s="18">
        <v>275.13701879898298</v>
      </c>
      <c r="I28" s="10" t="s">
        <v>159</v>
      </c>
      <c r="J28" s="18">
        <v>241.54837490886399</v>
      </c>
      <c r="K28" s="10" t="s">
        <v>159</v>
      </c>
      <c r="L28" s="18">
        <v>234.28936264577101</v>
      </c>
      <c r="M28" s="10" t="s">
        <v>252</v>
      </c>
      <c r="N28" s="18">
        <v>258.919990971853</v>
      </c>
      <c r="O28" s="10" t="s">
        <v>253</v>
      </c>
      <c r="P28" s="18">
        <v>418.12124482384399</v>
      </c>
      <c r="Q28" s="10" t="s">
        <v>159</v>
      </c>
      <c r="R28" s="18">
        <v>263.98279604972299</v>
      </c>
      <c r="S28" s="10" t="s">
        <v>180</v>
      </c>
    </row>
    <row r="29" spans="1:19" x14ac:dyDescent="0.2">
      <c r="A29" s="12" t="s">
        <v>198</v>
      </c>
      <c r="B29" s="18">
        <v>156.97148786155901</v>
      </c>
      <c r="C29" s="10" t="s">
        <v>159</v>
      </c>
      <c r="D29" s="18">
        <v>223.86563470255899</v>
      </c>
      <c r="E29" s="10" t="s">
        <v>159</v>
      </c>
      <c r="F29" s="18">
        <v>649.438529654592</v>
      </c>
      <c r="G29" s="10" t="s">
        <v>180</v>
      </c>
      <c r="H29" s="18">
        <v>284.87511806430399</v>
      </c>
      <c r="I29" s="10" t="s">
        <v>159</v>
      </c>
      <c r="J29" s="18">
        <v>247.709678830201</v>
      </c>
      <c r="K29" s="10" t="s">
        <v>159</v>
      </c>
      <c r="L29" s="18">
        <v>235.986958760074</v>
      </c>
      <c r="M29" s="10" t="s">
        <v>159</v>
      </c>
      <c r="N29" s="18">
        <v>261.71099202963802</v>
      </c>
      <c r="O29" s="10" t="s">
        <v>159</v>
      </c>
      <c r="P29" s="18">
        <v>426.26227407484402</v>
      </c>
      <c r="Q29" s="10" t="s">
        <v>159</v>
      </c>
      <c r="R29" s="18">
        <v>271.66994814421298</v>
      </c>
      <c r="S29" s="10" t="s">
        <v>180</v>
      </c>
    </row>
    <row r="30" spans="1:19" x14ac:dyDescent="0.2">
      <c r="A30" s="12" t="s">
        <v>199</v>
      </c>
      <c r="B30" s="18">
        <v>183.39096780272101</v>
      </c>
      <c r="C30" s="10" t="s">
        <v>254</v>
      </c>
      <c r="D30" s="18">
        <v>291.91879405627799</v>
      </c>
      <c r="E30" s="10" t="s">
        <v>254</v>
      </c>
      <c r="F30" s="18">
        <v>667.56215477049295</v>
      </c>
      <c r="G30" s="10" t="s">
        <v>330</v>
      </c>
      <c r="H30" s="18">
        <v>337.87913858511303</v>
      </c>
      <c r="I30" s="10" t="s">
        <v>254</v>
      </c>
      <c r="J30" s="18">
        <v>300.56930580933499</v>
      </c>
      <c r="K30" s="10" t="s">
        <v>254</v>
      </c>
      <c r="L30" s="18">
        <v>277.75803030250501</v>
      </c>
      <c r="M30" s="10" t="s">
        <v>254</v>
      </c>
      <c r="N30" s="18">
        <v>318.40824028564401</v>
      </c>
      <c r="O30" s="10" t="s">
        <v>254</v>
      </c>
      <c r="P30" s="18">
        <v>484.00084690851401</v>
      </c>
      <c r="Q30" s="10" t="s">
        <v>254</v>
      </c>
      <c r="R30" s="18">
        <v>329.79886836147301</v>
      </c>
      <c r="S30" s="10" t="s">
        <v>180</v>
      </c>
    </row>
    <row r="31" spans="1:19" x14ac:dyDescent="0.2">
      <c r="A31" s="12" t="s">
        <v>200</v>
      </c>
      <c r="B31" s="18">
        <v>164.88362878357199</v>
      </c>
      <c r="C31" s="10" t="s">
        <v>159</v>
      </c>
      <c r="D31" s="18">
        <v>289.61636191931399</v>
      </c>
      <c r="E31" s="10" t="s">
        <v>159</v>
      </c>
      <c r="F31" s="18">
        <v>652.82730309494104</v>
      </c>
      <c r="G31" s="10" t="s">
        <v>255</v>
      </c>
      <c r="H31" s="18">
        <v>350.31268117397502</v>
      </c>
      <c r="I31" s="10" t="s">
        <v>159</v>
      </c>
      <c r="J31" s="18">
        <v>309.22146922958899</v>
      </c>
      <c r="K31" s="10" t="s">
        <v>159</v>
      </c>
      <c r="L31" s="18">
        <v>299.58500604812798</v>
      </c>
      <c r="M31" s="10" t="s">
        <v>159</v>
      </c>
      <c r="N31" s="18">
        <v>318.26572514147603</v>
      </c>
      <c r="O31" s="10" t="s">
        <v>159</v>
      </c>
      <c r="P31" s="18">
        <v>462.17798152010698</v>
      </c>
      <c r="Q31" s="10" t="s">
        <v>159</v>
      </c>
      <c r="R31" s="18">
        <v>329.92463539981799</v>
      </c>
      <c r="S31" s="10" t="s">
        <v>159</v>
      </c>
    </row>
    <row r="32" spans="1:19" x14ac:dyDescent="0.2">
      <c r="A32" s="15" t="s">
        <v>201</v>
      </c>
      <c r="B32" s="19">
        <v>157.999286971147</v>
      </c>
      <c r="C32" s="14" t="s">
        <v>159</v>
      </c>
      <c r="D32" s="19">
        <v>308.27559656407402</v>
      </c>
      <c r="E32" s="14" t="s">
        <v>159</v>
      </c>
      <c r="F32" s="19">
        <v>580.74903782632998</v>
      </c>
      <c r="G32" s="14" t="s">
        <v>159</v>
      </c>
      <c r="H32" s="19">
        <v>372.62560465976401</v>
      </c>
      <c r="I32" s="14" t="s">
        <v>159</v>
      </c>
      <c r="J32" s="19">
        <v>323.59131837745201</v>
      </c>
      <c r="K32" s="14" t="s">
        <v>159</v>
      </c>
      <c r="L32" s="19">
        <v>318.97768667775802</v>
      </c>
      <c r="M32" s="14" t="s">
        <v>159</v>
      </c>
      <c r="N32" s="19">
        <v>352.75328325787098</v>
      </c>
      <c r="O32" s="14" t="s">
        <v>159</v>
      </c>
      <c r="P32" s="19">
        <v>500.82845889585701</v>
      </c>
      <c r="Q32" s="14" t="s">
        <v>159</v>
      </c>
      <c r="R32" s="19">
        <v>354.07937002469998</v>
      </c>
      <c r="S32" s="14" t="s">
        <v>159</v>
      </c>
    </row>
    <row r="34" spans="1:2" x14ac:dyDescent="0.2">
      <c r="A34" s="16" t="s">
        <v>202</v>
      </c>
      <c r="B34" s="16" t="s">
        <v>203</v>
      </c>
    </row>
    <row r="36" spans="1:2" x14ac:dyDescent="0.2">
      <c r="B36" s="16" t="s">
        <v>331</v>
      </c>
    </row>
    <row r="37" spans="1:2" x14ac:dyDescent="0.2">
      <c r="B37" s="16" t="s">
        <v>332</v>
      </c>
    </row>
    <row r="38" spans="1:2" x14ac:dyDescent="0.2">
      <c r="B38" s="16" t="s">
        <v>333</v>
      </c>
    </row>
    <row r="39" spans="1:2" x14ac:dyDescent="0.2">
      <c r="B39" s="16" t="s">
        <v>334</v>
      </c>
    </row>
    <row r="40" spans="1:2" x14ac:dyDescent="0.2">
      <c r="B40" s="16" t="s">
        <v>335</v>
      </c>
    </row>
    <row r="41" spans="1:2" x14ac:dyDescent="0.2">
      <c r="B41" s="16" t="s">
        <v>336</v>
      </c>
    </row>
    <row r="42" spans="1:2" x14ac:dyDescent="0.2">
      <c r="B42" s="16" t="s">
        <v>337</v>
      </c>
    </row>
    <row r="43" spans="1:2" x14ac:dyDescent="0.2">
      <c r="B43" s="16" t="s">
        <v>338</v>
      </c>
    </row>
    <row r="44" spans="1:2" x14ac:dyDescent="0.2">
      <c r="B44" s="16" t="s">
        <v>339</v>
      </c>
    </row>
    <row r="46" spans="1:2" x14ac:dyDescent="0.2">
      <c r="B46" s="16" t="s">
        <v>208</v>
      </c>
    </row>
    <row r="49" spans="1:1" x14ac:dyDescent="0.2">
      <c r="A49" s="17" t="str">
        <f>HYPERLINK("#'LOTTERIES 2'!A2", "&lt;&lt;&lt; Previous table")</f>
        <v>&lt;&lt;&lt; Previous table</v>
      </c>
    </row>
    <row r="50" spans="1:1" x14ac:dyDescent="0.2">
      <c r="A50" s="17" t="str">
        <f>HYPERLINK("#'LOTTERIES 4'!A2", "&gt;&gt;&gt; Next table")</f>
        <v>&gt;&gt;&gt; Next table</v>
      </c>
    </row>
  </sheetData>
  <mergeCells count="12">
    <mergeCell ref="A2:S2"/>
    <mergeCell ref="A3:S3"/>
    <mergeCell ref="A6:S6"/>
    <mergeCell ref="B5:C5"/>
    <mergeCell ref="D5:E5"/>
    <mergeCell ref="F5:G5"/>
    <mergeCell ref="H5:I5"/>
    <mergeCell ref="J5:K5"/>
    <mergeCell ref="L5:M5"/>
    <mergeCell ref="N5:O5"/>
    <mergeCell ref="P5:Q5"/>
    <mergeCell ref="R5:S5"/>
  </mergeCells>
  <pageMargins left="0.7" right="0.7" top="0.75" bottom="0.75" header="0.3" footer="0.3"/>
  <pageSetup paperSize="9" orientation="portrait" horizontalDpi="300" verticalDpi="300"/>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100-000000000000}">
  <dimension ref="A1:S50"/>
  <sheetViews>
    <sheetView workbookViewId="0"/>
  </sheetViews>
  <sheetFormatPr defaultColWidth="11.42578125" defaultRowHeight="12.75" x14ac:dyDescent="0.2"/>
  <cols>
    <col min="1" max="2" width="12.7109375" customWidth="1"/>
    <col min="3" max="3" width="4.42578125" customWidth="1"/>
    <col min="4" max="4" width="12.7109375" customWidth="1"/>
    <col min="5" max="5" width="4.42578125" customWidth="1"/>
    <col min="6" max="6" width="12.7109375" customWidth="1"/>
    <col min="7" max="7" width="4.42578125" customWidth="1"/>
    <col min="8" max="8" width="12.7109375" customWidth="1"/>
    <col min="9" max="9" width="4.42578125" customWidth="1"/>
    <col min="10" max="10" width="12.7109375" customWidth="1"/>
    <col min="11" max="11" width="4.42578125" customWidth="1"/>
    <col min="12" max="12" width="12.7109375" customWidth="1"/>
    <col min="13" max="13" width="4.42578125" customWidth="1"/>
    <col min="14" max="14" width="12.7109375" customWidth="1"/>
    <col min="15" max="15" width="4.42578125" customWidth="1"/>
    <col min="16" max="16" width="12.7109375" customWidth="1"/>
    <col min="17" max="17" width="4.42578125" customWidth="1"/>
    <col min="18" max="18" width="12.7109375" customWidth="1"/>
    <col min="19" max="19" width="4.42578125" customWidth="1"/>
  </cols>
  <sheetData>
    <row r="1" spans="1:19" x14ac:dyDescent="0.2">
      <c r="A1" s="8" t="str">
        <f>HYPERLINK("#'INDEX'!B69", "Link to index")</f>
        <v>Link to index</v>
      </c>
    </row>
    <row r="2" spans="1:19" ht="15.75" customHeight="1" x14ac:dyDescent="0.2">
      <c r="A2" s="25" t="s">
        <v>342</v>
      </c>
      <c r="B2" s="24"/>
      <c r="C2" s="24"/>
      <c r="D2" s="24"/>
      <c r="E2" s="24"/>
      <c r="F2" s="24"/>
      <c r="G2" s="24"/>
      <c r="H2" s="24"/>
      <c r="I2" s="24"/>
      <c r="J2" s="24"/>
      <c r="K2" s="24"/>
      <c r="L2" s="24"/>
      <c r="M2" s="24"/>
      <c r="N2" s="24"/>
      <c r="O2" s="24"/>
      <c r="P2" s="24"/>
      <c r="Q2" s="24"/>
      <c r="R2" s="24"/>
      <c r="S2" s="24"/>
    </row>
    <row r="3" spans="1:19" ht="15.75" customHeight="1" x14ac:dyDescent="0.2">
      <c r="A3" s="25" t="s">
        <v>87</v>
      </c>
      <c r="B3" s="24"/>
      <c r="C3" s="24"/>
      <c r="D3" s="24"/>
      <c r="E3" s="24"/>
      <c r="F3" s="24"/>
      <c r="G3" s="24"/>
      <c r="H3" s="24"/>
      <c r="I3" s="24"/>
      <c r="J3" s="24"/>
      <c r="K3" s="24"/>
      <c r="L3" s="24"/>
      <c r="M3" s="24"/>
      <c r="N3" s="24"/>
      <c r="O3" s="24"/>
      <c r="P3" s="24"/>
      <c r="Q3" s="24"/>
      <c r="R3" s="24"/>
      <c r="S3" s="24"/>
    </row>
    <row r="4" spans="1:19" ht="15.75" customHeight="1" x14ac:dyDescent="0.2"/>
    <row r="5" spans="1:19" ht="55.5" customHeight="1" x14ac:dyDescent="0.2">
      <c r="A5" s="11" t="s">
        <v>159</v>
      </c>
      <c r="B5" s="27" t="s">
        <v>160</v>
      </c>
      <c r="C5" s="27" t="s">
        <v>159</v>
      </c>
      <c r="D5" s="27" t="s">
        <v>161</v>
      </c>
      <c r="E5" s="27" t="s">
        <v>159</v>
      </c>
      <c r="F5" s="27" t="s">
        <v>162</v>
      </c>
      <c r="G5" s="27" t="s">
        <v>159</v>
      </c>
      <c r="H5" s="27" t="s">
        <v>163</v>
      </c>
      <c r="I5" s="27" t="s">
        <v>159</v>
      </c>
      <c r="J5" s="27" t="s">
        <v>164</v>
      </c>
      <c r="K5" s="27" t="s">
        <v>159</v>
      </c>
      <c r="L5" s="27" t="s">
        <v>165</v>
      </c>
      <c r="M5" s="27" t="s">
        <v>159</v>
      </c>
      <c r="N5" s="27" t="s">
        <v>166</v>
      </c>
      <c r="O5" s="27" t="s">
        <v>159</v>
      </c>
      <c r="P5" s="27" t="s">
        <v>167</v>
      </c>
      <c r="Q5" s="27" t="s">
        <v>159</v>
      </c>
      <c r="R5" s="27" t="s">
        <v>168</v>
      </c>
      <c r="S5" s="27" t="s">
        <v>159</v>
      </c>
    </row>
    <row r="6" spans="1:19" x14ac:dyDescent="0.2">
      <c r="A6" s="26" t="s">
        <v>212</v>
      </c>
      <c r="B6" s="26"/>
      <c r="C6" s="26"/>
      <c r="D6" s="26"/>
      <c r="E6" s="26"/>
      <c r="F6" s="26"/>
      <c r="G6" s="26"/>
      <c r="H6" s="26"/>
      <c r="I6" s="26"/>
      <c r="J6" s="26"/>
      <c r="K6" s="26"/>
      <c r="L6" s="26"/>
      <c r="M6" s="26"/>
      <c r="N6" s="26"/>
      <c r="O6" s="26"/>
      <c r="P6" s="26"/>
      <c r="Q6" s="26"/>
      <c r="R6" s="26"/>
      <c r="S6" s="26"/>
    </row>
    <row r="7" spans="1:19" x14ac:dyDescent="0.2">
      <c r="A7" s="12" t="s">
        <v>170</v>
      </c>
      <c r="B7" s="18">
        <v>313.36368895387199</v>
      </c>
      <c r="C7" s="10" t="s">
        <v>159</v>
      </c>
      <c r="D7" s="18">
        <v>343.66646493193798</v>
      </c>
      <c r="E7" s="10" t="s">
        <v>159</v>
      </c>
      <c r="F7" s="18">
        <v>520.64150885542404</v>
      </c>
      <c r="G7" s="10" t="s">
        <v>159</v>
      </c>
      <c r="H7" s="18">
        <v>445.676322120696</v>
      </c>
      <c r="I7" s="10" t="s">
        <v>159</v>
      </c>
      <c r="J7" s="18">
        <v>320.21997145761799</v>
      </c>
      <c r="K7" s="10" t="s">
        <v>159</v>
      </c>
      <c r="L7" s="18">
        <v>326.52065384504198</v>
      </c>
      <c r="M7" s="10" t="s">
        <v>159</v>
      </c>
      <c r="N7" s="18">
        <v>415.04374755529102</v>
      </c>
      <c r="O7" s="10" t="s">
        <v>159</v>
      </c>
      <c r="P7" s="18">
        <v>541.82732526637403</v>
      </c>
      <c r="Q7" s="10" t="s">
        <v>159</v>
      </c>
      <c r="R7" s="18">
        <v>397.41251191690299</v>
      </c>
      <c r="S7" s="10" t="s">
        <v>159</v>
      </c>
    </row>
    <row r="8" spans="1:19" x14ac:dyDescent="0.2">
      <c r="A8" s="12" t="s">
        <v>171</v>
      </c>
      <c r="B8" s="18">
        <v>288.346416142115</v>
      </c>
      <c r="C8" s="10" t="s">
        <v>159</v>
      </c>
      <c r="D8" s="18">
        <v>343.56036072394301</v>
      </c>
      <c r="E8" s="10" t="s">
        <v>159</v>
      </c>
      <c r="F8" s="18">
        <v>477.63705583579298</v>
      </c>
      <c r="G8" s="10" t="s">
        <v>159</v>
      </c>
      <c r="H8" s="18">
        <v>422.425919528767</v>
      </c>
      <c r="I8" s="10" t="s">
        <v>159</v>
      </c>
      <c r="J8" s="18">
        <v>302.83446421000599</v>
      </c>
      <c r="K8" s="10" t="s">
        <v>159</v>
      </c>
      <c r="L8" s="18">
        <v>291.94170772389202</v>
      </c>
      <c r="M8" s="10" t="s">
        <v>159</v>
      </c>
      <c r="N8" s="18">
        <v>368.40127203934401</v>
      </c>
      <c r="O8" s="10" t="s">
        <v>159</v>
      </c>
      <c r="P8" s="18">
        <v>512.94359496375398</v>
      </c>
      <c r="Q8" s="10" t="s">
        <v>159</v>
      </c>
      <c r="R8" s="18">
        <v>375.85496655513799</v>
      </c>
      <c r="S8" s="10" t="s">
        <v>159</v>
      </c>
    </row>
    <row r="9" spans="1:19" x14ac:dyDescent="0.2">
      <c r="A9" s="12" t="s">
        <v>172</v>
      </c>
      <c r="B9" s="18">
        <v>294.99713351783799</v>
      </c>
      <c r="C9" s="10" t="s">
        <v>159</v>
      </c>
      <c r="D9" s="18">
        <v>350.206520032399</v>
      </c>
      <c r="E9" s="10" t="s">
        <v>159</v>
      </c>
      <c r="F9" s="18">
        <v>503.92266660377999</v>
      </c>
      <c r="G9" s="10" t="s">
        <v>159</v>
      </c>
      <c r="H9" s="18">
        <v>455.31390137619502</v>
      </c>
      <c r="I9" s="10" t="s">
        <v>159</v>
      </c>
      <c r="J9" s="18">
        <v>322.80910619144402</v>
      </c>
      <c r="K9" s="10" t="s">
        <v>159</v>
      </c>
      <c r="L9" s="18">
        <v>289.389229204532</v>
      </c>
      <c r="M9" s="10" t="s">
        <v>159</v>
      </c>
      <c r="N9" s="18">
        <v>378.58497854785702</v>
      </c>
      <c r="O9" s="10" t="s">
        <v>159</v>
      </c>
      <c r="P9" s="18">
        <v>529.61821885964798</v>
      </c>
      <c r="Q9" s="10" t="s">
        <v>159</v>
      </c>
      <c r="R9" s="18">
        <v>390.34061089428798</v>
      </c>
      <c r="S9" s="10" t="s">
        <v>159</v>
      </c>
    </row>
    <row r="10" spans="1:19" x14ac:dyDescent="0.2">
      <c r="A10" s="12" t="s">
        <v>173</v>
      </c>
      <c r="B10" s="18">
        <v>293.83113228202001</v>
      </c>
      <c r="C10" s="10" t="s">
        <v>159</v>
      </c>
      <c r="D10" s="18">
        <v>350.60291347326398</v>
      </c>
      <c r="E10" s="10" t="s">
        <v>159</v>
      </c>
      <c r="F10" s="18">
        <v>472.48553791957403</v>
      </c>
      <c r="G10" s="10" t="s">
        <v>159</v>
      </c>
      <c r="H10" s="18">
        <v>485.94005939101498</v>
      </c>
      <c r="I10" s="10" t="s">
        <v>159</v>
      </c>
      <c r="J10" s="18">
        <v>334.11664222300101</v>
      </c>
      <c r="K10" s="10" t="s">
        <v>159</v>
      </c>
      <c r="L10" s="18">
        <v>286.67168191639303</v>
      </c>
      <c r="M10" s="10" t="s">
        <v>159</v>
      </c>
      <c r="N10" s="18">
        <v>386.84595306885302</v>
      </c>
      <c r="O10" s="10" t="s">
        <v>159</v>
      </c>
      <c r="P10" s="18">
        <v>549.00444513672699</v>
      </c>
      <c r="Q10" s="10" t="s">
        <v>159</v>
      </c>
      <c r="R10" s="18">
        <v>400.687659818187</v>
      </c>
      <c r="S10" s="10" t="s">
        <v>159</v>
      </c>
    </row>
    <row r="11" spans="1:19" x14ac:dyDescent="0.2">
      <c r="A11" s="12" t="s">
        <v>174</v>
      </c>
      <c r="B11" s="18">
        <v>291.69984135080801</v>
      </c>
      <c r="C11" s="10" t="s">
        <v>159</v>
      </c>
      <c r="D11" s="18">
        <v>332.03688244135998</v>
      </c>
      <c r="E11" s="10" t="s">
        <v>159</v>
      </c>
      <c r="F11" s="18">
        <v>441.99135933393399</v>
      </c>
      <c r="G11" s="10" t="s">
        <v>159</v>
      </c>
      <c r="H11" s="18">
        <v>473.940557077265</v>
      </c>
      <c r="I11" s="10" t="s">
        <v>159</v>
      </c>
      <c r="J11" s="18">
        <v>336.37292108868098</v>
      </c>
      <c r="K11" s="10" t="s">
        <v>159</v>
      </c>
      <c r="L11" s="18">
        <v>282.18188304038199</v>
      </c>
      <c r="M11" s="10" t="s">
        <v>159</v>
      </c>
      <c r="N11" s="18">
        <v>376.48544421661097</v>
      </c>
      <c r="O11" s="10" t="s">
        <v>159</v>
      </c>
      <c r="P11" s="18">
        <v>544.30253241281901</v>
      </c>
      <c r="Q11" s="10" t="s">
        <v>159</v>
      </c>
      <c r="R11" s="18">
        <v>389.07942373447997</v>
      </c>
      <c r="S11" s="10" t="s">
        <v>159</v>
      </c>
    </row>
    <row r="12" spans="1:19" x14ac:dyDescent="0.2">
      <c r="A12" s="12" t="s">
        <v>175</v>
      </c>
      <c r="B12" s="18">
        <v>295.67063869482701</v>
      </c>
      <c r="C12" s="10" t="s">
        <v>159</v>
      </c>
      <c r="D12" s="18">
        <v>349.37612631584699</v>
      </c>
      <c r="E12" s="10" t="s">
        <v>159</v>
      </c>
      <c r="F12" s="18">
        <v>405.83147660712098</v>
      </c>
      <c r="G12" s="10" t="s">
        <v>159</v>
      </c>
      <c r="H12" s="18">
        <v>437.46204797392301</v>
      </c>
      <c r="I12" s="10" t="s">
        <v>159</v>
      </c>
      <c r="J12" s="18">
        <v>344.906437560737</v>
      </c>
      <c r="K12" s="10" t="s">
        <v>159</v>
      </c>
      <c r="L12" s="18">
        <v>283.187772861832</v>
      </c>
      <c r="M12" s="10" t="s">
        <v>159</v>
      </c>
      <c r="N12" s="18">
        <v>369.03663272999199</v>
      </c>
      <c r="O12" s="10" t="s">
        <v>159</v>
      </c>
      <c r="P12" s="18">
        <v>516.66773863647495</v>
      </c>
      <c r="Q12" s="10" t="s">
        <v>159</v>
      </c>
      <c r="R12" s="18">
        <v>384.34466602271698</v>
      </c>
      <c r="S12" s="10" t="s">
        <v>159</v>
      </c>
    </row>
    <row r="13" spans="1:19" x14ac:dyDescent="0.2">
      <c r="A13" s="12" t="s">
        <v>176</v>
      </c>
      <c r="B13" s="18">
        <v>273.88160758669801</v>
      </c>
      <c r="C13" s="10" t="s">
        <v>159</v>
      </c>
      <c r="D13" s="18">
        <v>339.375983806519</v>
      </c>
      <c r="E13" s="10" t="s">
        <v>159</v>
      </c>
      <c r="F13" s="18">
        <v>368.13754697473001</v>
      </c>
      <c r="G13" s="10" t="s">
        <v>180</v>
      </c>
      <c r="H13" s="18">
        <v>419.97256167969601</v>
      </c>
      <c r="I13" s="10" t="s">
        <v>159</v>
      </c>
      <c r="J13" s="18">
        <v>334.29422174328897</v>
      </c>
      <c r="K13" s="10" t="s">
        <v>159</v>
      </c>
      <c r="L13" s="18">
        <v>283.24200062056502</v>
      </c>
      <c r="M13" s="10" t="s">
        <v>159</v>
      </c>
      <c r="N13" s="18">
        <v>355.73463089249901</v>
      </c>
      <c r="O13" s="10" t="s">
        <v>159</v>
      </c>
      <c r="P13" s="18">
        <v>493.40667981692701</v>
      </c>
      <c r="Q13" s="10" t="s">
        <v>159</v>
      </c>
      <c r="R13" s="18">
        <v>370.75333704879699</v>
      </c>
      <c r="S13" s="10" t="s">
        <v>180</v>
      </c>
    </row>
    <row r="14" spans="1:19" x14ac:dyDescent="0.2">
      <c r="A14" s="12" t="s">
        <v>177</v>
      </c>
      <c r="B14" s="18">
        <v>285.40911266396699</v>
      </c>
      <c r="C14" s="10" t="s">
        <v>159</v>
      </c>
      <c r="D14" s="18">
        <v>350.45814792726298</v>
      </c>
      <c r="E14" s="10" t="s">
        <v>159</v>
      </c>
      <c r="F14" s="18">
        <v>351.888761435248</v>
      </c>
      <c r="G14" s="10" t="s">
        <v>180</v>
      </c>
      <c r="H14" s="18">
        <v>420.78023593376201</v>
      </c>
      <c r="I14" s="10" t="s">
        <v>159</v>
      </c>
      <c r="J14" s="18">
        <v>347.11998126757697</v>
      </c>
      <c r="K14" s="10" t="s">
        <v>159</v>
      </c>
      <c r="L14" s="18">
        <v>291.14590419252897</v>
      </c>
      <c r="M14" s="10" t="s">
        <v>159</v>
      </c>
      <c r="N14" s="18">
        <v>373.26777740034601</v>
      </c>
      <c r="O14" s="10" t="s">
        <v>159</v>
      </c>
      <c r="P14" s="18">
        <v>508.558007120551</v>
      </c>
      <c r="Q14" s="10" t="s">
        <v>159</v>
      </c>
      <c r="R14" s="18">
        <v>381.947970571567</v>
      </c>
      <c r="S14" s="10" t="s">
        <v>180</v>
      </c>
    </row>
    <row r="15" spans="1:19" x14ac:dyDescent="0.2">
      <c r="A15" s="12" t="s">
        <v>181</v>
      </c>
      <c r="B15" s="18">
        <v>269.94648726558802</v>
      </c>
      <c r="C15" s="10" t="s">
        <v>159</v>
      </c>
      <c r="D15" s="18">
        <v>344.93920528111602</v>
      </c>
      <c r="E15" s="10" t="s">
        <v>159</v>
      </c>
      <c r="F15" s="18">
        <v>341.79588369949101</v>
      </c>
      <c r="G15" s="10" t="s">
        <v>180</v>
      </c>
      <c r="H15" s="18">
        <v>408.08326816197098</v>
      </c>
      <c r="I15" s="10" t="s">
        <v>159</v>
      </c>
      <c r="J15" s="18">
        <v>343.33206360806099</v>
      </c>
      <c r="K15" s="10" t="s">
        <v>159</v>
      </c>
      <c r="L15" s="18">
        <v>282.321210678917</v>
      </c>
      <c r="M15" s="10" t="s">
        <v>159</v>
      </c>
      <c r="N15" s="18">
        <v>370.28661793723001</v>
      </c>
      <c r="O15" s="10" t="s">
        <v>159</v>
      </c>
      <c r="P15" s="18">
        <v>501.98033572390102</v>
      </c>
      <c r="Q15" s="10" t="s">
        <v>159</v>
      </c>
      <c r="R15" s="18">
        <v>375.67063785327798</v>
      </c>
      <c r="S15" s="10" t="s">
        <v>180</v>
      </c>
    </row>
    <row r="16" spans="1:19" x14ac:dyDescent="0.2">
      <c r="A16" s="12" t="s">
        <v>182</v>
      </c>
      <c r="B16" s="18">
        <v>256.92614581905298</v>
      </c>
      <c r="C16" s="10" t="s">
        <v>159</v>
      </c>
      <c r="D16" s="18">
        <v>337.74908162309998</v>
      </c>
      <c r="E16" s="10" t="s">
        <v>159</v>
      </c>
      <c r="F16" s="18">
        <v>340.324258014127</v>
      </c>
      <c r="G16" s="10" t="s">
        <v>180</v>
      </c>
      <c r="H16" s="18">
        <v>400.93749481981899</v>
      </c>
      <c r="I16" s="10" t="s">
        <v>159</v>
      </c>
      <c r="J16" s="18">
        <v>332.73366671934798</v>
      </c>
      <c r="K16" s="10" t="s">
        <v>159</v>
      </c>
      <c r="L16" s="18">
        <v>272.87959779657501</v>
      </c>
      <c r="M16" s="10" t="s">
        <v>159</v>
      </c>
      <c r="N16" s="18">
        <v>356.10312528292201</v>
      </c>
      <c r="O16" s="10" t="s">
        <v>159</v>
      </c>
      <c r="P16" s="18">
        <v>495.66473426671098</v>
      </c>
      <c r="Q16" s="10" t="s">
        <v>159</v>
      </c>
      <c r="R16" s="18">
        <v>366.68526570430998</v>
      </c>
      <c r="S16" s="10" t="s">
        <v>180</v>
      </c>
    </row>
    <row r="17" spans="1:19" x14ac:dyDescent="0.2">
      <c r="A17" s="12" t="s">
        <v>183</v>
      </c>
      <c r="B17" s="18">
        <v>250.55147745515299</v>
      </c>
      <c r="C17" s="10" t="s">
        <v>159</v>
      </c>
      <c r="D17" s="18">
        <v>330.649563450833</v>
      </c>
      <c r="E17" s="10" t="s">
        <v>159</v>
      </c>
      <c r="F17" s="18">
        <v>379.45021707858598</v>
      </c>
      <c r="G17" s="10" t="s">
        <v>180</v>
      </c>
      <c r="H17" s="18">
        <v>390.96224204895401</v>
      </c>
      <c r="I17" s="10" t="s">
        <v>159</v>
      </c>
      <c r="J17" s="18">
        <v>315.09481812864601</v>
      </c>
      <c r="K17" s="10" t="s">
        <v>159</v>
      </c>
      <c r="L17" s="18">
        <v>273.69389470972601</v>
      </c>
      <c r="M17" s="10" t="s">
        <v>159</v>
      </c>
      <c r="N17" s="18">
        <v>350.70063705459199</v>
      </c>
      <c r="O17" s="10" t="s">
        <v>159</v>
      </c>
      <c r="P17" s="18">
        <v>494.42814002012199</v>
      </c>
      <c r="Q17" s="10" t="s">
        <v>159</v>
      </c>
      <c r="R17" s="18">
        <v>360.07470823857102</v>
      </c>
      <c r="S17" s="10" t="s">
        <v>180</v>
      </c>
    </row>
    <row r="18" spans="1:19" x14ac:dyDescent="0.2">
      <c r="A18" s="12" t="s">
        <v>184</v>
      </c>
      <c r="B18" s="18">
        <v>244.30597765786899</v>
      </c>
      <c r="C18" s="10" t="s">
        <v>159</v>
      </c>
      <c r="D18" s="18">
        <v>315.280669245002</v>
      </c>
      <c r="E18" s="10" t="s">
        <v>159</v>
      </c>
      <c r="F18" s="18">
        <v>358.29586141621701</v>
      </c>
      <c r="G18" s="10" t="s">
        <v>180</v>
      </c>
      <c r="H18" s="18">
        <v>397.33298234464701</v>
      </c>
      <c r="I18" s="10" t="s">
        <v>159</v>
      </c>
      <c r="J18" s="18">
        <v>301.45496079963999</v>
      </c>
      <c r="K18" s="10" t="s">
        <v>159</v>
      </c>
      <c r="L18" s="18">
        <v>275.20238381852801</v>
      </c>
      <c r="M18" s="10" t="s">
        <v>159</v>
      </c>
      <c r="N18" s="18">
        <v>348.01829043882498</v>
      </c>
      <c r="O18" s="10" t="s">
        <v>159</v>
      </c>
      <c r="P18" s="18">
        <v>513.27520889699395</v>
      </c>
      <c r="Q18" s="10" t="s">
        <v>159</v>
      </c>
      <c r="R18" s="18">
        <v>356.379229448503</v>
      </c>
      <c r="S18" s="10" t="s">
        <v>180</v>
      </c>
    </row>
    <row r="19" spans="1:19" x14ac:dyDescent="0.2">
      <c r="A19" s="12" t="s">
        <v>185</v>
      </c>
      <c r="B19" s="18">
        <v>245.824877087093</v>
      </c>
      <c r="C19" s="10" t="s">
        <v>159</v>
      </c>
      <c r="D19" s="18">
        <v>322.65696251491801</v>
      </c>
      <c r="E19" s="10" t="s">
        <v>159</v>
      </c>
      <c r="F19" s="18">
        <v>343.94493242716101</v>
      </c>
      <c r="G19" s="10" t="s">
        <v>180</v>
      </c>
      <c r="H19" s="18">
        <v>390.10654213077999</v>
      </c>
      <c r="I19" s="10" t="s">
        <v>159</v>
      </c>
      <c r="J19" s="18">
        <v>305.25350851227302</v>
      </c>
      <c r="K19" s="10" t="s">
        <v>159</v>
      </c>
      <c r="L19" s="18">
        <v>275.44175918506801</v>
      </c>
      <c r="M19" s="10" t="s">
        <v>159</v>
      </c>
      <c r="N19" s="18">
        <v>346.31267715315801</v>
      </c>
      <c r="O19" s="10" t="s">
        <v>159</v>
      </c>
      <c r="P19" s="18">
        <v>525.62237115623395</v>
      </c>
      <c r="Q19" s="10" t="s">
        <v>159</v>
      </c>
      <c r="R19" s="18">
        <v>358.70058119748097</v>
      </c>
      <c r="S19" s="10" t="s">
        <v>180</v>
      </c>
    </row>
    <row r="20" spans="1:19" x14ac:dyDescent="0.2">
      <c r="A20" s="12" t="s">
        <v>187</v>
      </c>
      <c r="B20" s="18">
        <v>243.58387741388401</v>
      </c>
      <c r="C20" s="10" t="s">
        <v>159</v>
      </c>
      <c r="D20" s="18">
        <v>336.29434790801997</v>
      </c>
      <c r="E20" s="10" t="s">
        <v>159</v>
      </c>
      <c r="F20" s="18">
        <v>346.88090408745597</v>
      </c>
      <c r="G20" s="10" t="s">
        <v>180</v>
      </c>
      <c r="H20" s="18">
        <v>398.395847464881</v>
      </c>
      <c r="I20" s="10" t="s">
        <v>159</v>
      </c>
      <c r="J20" s="18">
        <v>307.99697365242099</v>
      </c>
      <c r="K20" s="10" t="s">
        <v>159</v>
      </c>
      <c r="L20" s="18">
        <v>255.59991135714699</v>
      </c>
      <c r="M20" s="10" t="s">
        <v>159</v>
      </c>
      <c r="N20" s="18">
        <v>338.476875642435</v>
      </c>
      <c r="O20" s="10" t="s">
        <v>159</v>
      </c>
      <c r="P20" s="18">
        <v>546.04034639035103</v>
      </c>
      <c r="Q20" s="10" t="s">
        <v>179</v>
      </c>
      <c r="R20" s="18">
        <v>364.95862279666801</v>
      </c>
      <c r="S20" s="10" t="s">
        <v>180</v>
      </c>
    </row>
    <row r="21" spans="1:19" x14ac:dyDescent="0.2">
      <c r="A21" s="12" t="s">
        <v>188</v>
      </c>
      <c r="B21" s="18">
        <v>243.47499863623</v>
      </c>
      <c r="C21" s="10" t="s">
        <v>159</v>
      </c>
      <c r="D21" s="18">
        <v>71.826630782517995</v>
      </c>
      <c r="E21" s="10" t="s">
        <v>180</v>
      </c>
      <c r="F21" s="18">
        <v>343.98234026632701</v>
      </c>
      <c r="G21" s="10" t="s">
        <v>180</v>
      </c>
      <c r="H21" s="18">
        <v>377.00143254532298</v>
      </c>
      <c r="I21" s="10" t="s">
        <v>159</v>
      </c>
      <c r="J21" s="18">
        <v>291.89734068447802</v>
      </c>
      <c r="K21" s="10" t="s">
        <v>159</v>
      </c>
      <c r="L21" s="18">
        <v>285.041940064394</v>
      </c>
      <c r="M21" s="10" t="s">
        <v>159</v>
      </c>
      <c r="N21" s="18">
        <v>321.41116324236998</v>
      </c>
      <c r="O21" s="10" t="s">
        <v>159</v>
      </c>
      <c r="P21" s="18">
        <v>501.29561932465901</v>
      </c>
      <c r="Q21" s="10" t="s">
        <v>159</v>
      </c>
      <c r="R21" s="18">
        <v>265.57726918779298</v>
      </c>
      <c r="S21" s="10" t="s">
        <v>180</v>
      </c>
    </row>
    <row r="22" spans="1:19" x14ac:dyDescent="0.2">
      <c r="A22" s="12" t="s">
        <v>189</v>
      </c>
      <c r="B22" s="18">
        <v>207.691781232203</v>
      </c>
      <c r="C22" s="10" t="s">
        <v>159</v>
      </c>
      <c r="D22" s="18">
        <v>252.378904717946</v>
      </c>
      <c r="E22" s="10" t="s">
        <v>159</v>
      </c>
      <c r="F22" s="18">
        <v>313.73796869180001</v>
      </c>
      <c r="G22" s="10" t="s">
        <v>180</v>
      </c>
      <c r="H22" s="18">
        <v>343.67167750660002</v>
      </c>
      <c r="I22" s="10" t="s">
        <v>159</v>
      </c>
      <c r="J22" s="18">
        <v>275.24932250142001</v>
      </c>
      <c r="K22" s="10" t="s">
        <v>186</v>
      </c>
      <c r="L22" s="18">
        <v>255.04725267258999</v>
      </c>
      <c r="M22" s="10" t="s">
        <v>159</v>
      </c>
      <c r="N22" s="18">
        <v>298.57257245517098</v>
      </c>
      <c r="O22" s="10" t="s">
        <v>159</v>
      </c>
      <c r="P22" s="18">
        <v>461.13395485204597</v>
      </c>
      <c r="Q22" s="10" t="s">
        <v>159</v>
      </c>
      <c r="R22" s="18">
        <v>305.28013520819701</v>
      </c>
      <c r="S22" s="10" t="s">
        <v>180</v>
      </c>
    </row>
    <row r="23" spans="1:19" x14ac:dyDescent="0.2">
      <c r="A23" s="12" t="s">
        <v>190</v>
      </c>
      <c r="B23" s="18">
        <v>218.33398965815499</v>
      </c>
      <c r="C23" s="10" t="s">
        <v>159</v>
      </c>
      <c r="D23" s="18">
        <v>268.27436851790702</v>
      </c>
      <c r="E23" s="10" t="s">
        <v>159</v>
      </c>
      <c r="F23" s="18">
        <v>343.95399636667401</v>
      </c>
      <c r="G23" s="10" t="s">
        <v>180</v>
      </c>
      <c r="H23" s="18">
        <v>360.59077857954497</v>
      </c>
      <c r="I23" s="10" t="s">
        <v>159</v>
      </c>
      <c r="J23" s="18">
        <v>294.501069695441</v>
      </c>
      <c r="K23" s="10" t="s">
        <v>159</v>
      </c>
      <c r="L23" s="18">
        <v>269.16639707220401</v>
      </c>
      <c r="M23" s="10" t="s">
        <v>159</v>
      </c>
      <c r="N23" s="18">
        <v>322.86431924554199</v>
      </c>
      <c r="O23" s="10" t="s">
        <v>159</v>
      </c>
      <c r="P23" s="18">
        <v>487.60935704843399</v>
      </c>
      <c r="Q23" s="10" t="s">
        <v>159</v>
      </c>
      <c r="R23" s="18">
        <v>325.20084676817902</v>
      </c>
      <c r="S23" s="10" t="s">
        <v>180</v>
      </c>
    </row>
    <row r="24" spans="1:19" x14ac:dyDescent="0.2">
      <c r="A24" s="12" t="s">
        <v>191</v>
      </c>
      <c r="B24" s="18">
        <v>236.08378188087201</v>
      </c>
      <c r="C24" s="10" t="s">
        <v>159</v>
      </c>
      <c r="D24" s="18">
        <v>274.65112560832898</v>
      </c>
      <c r="E24" s="10" t="s">
        <v>159</v>
      </c>
      <c r="F24" s="18">
        <v>500.22305683331098</v>
      </c>
      <c r="G24" s="10" t="s">
        <v>180</v>
      </c>
      <c r="H24" s="18">
        <v>373.03684760141101</v>
      </c>
      <c r="I24" s="10" t="s">
        <v>159</v>
      </c>
      <c r="J24" s="18">
        <v>313.93111741972001</v>
      </c>
      <c r="K24" s="10" t="s">
        <v>159</v>
      </c>
      <c r="L24" s="18">
        <v>318.68112529050501</v>
      </c>
      <c r="M24" s="10" t="s">
        <v>159</v>
      </c>
      <c r="N24" s="18">
        <v>339.71189612491003</v>
      </c>
      <c r="O24" s="10" t="s">
        <v>159</v>
      </c>
      <c r="P24" s="18">
        <v>498.44416375046399</v>
      </c>
      <c r="Q24" s="10" t="s">
        <v>159</v>
      </c>
      <c r="R24" s="18">
        <v>339.80948448617301</v>
      </c>
      <c r="S24" s="10" t="s">
        <v>180</v>
      </c>
    </row>
    <row r="25" spans="1:19" x14ac:dyDescent="0.2">
      <c r="A25" s="12" t="s">
        <v>192</v>
      </c>
      <c r="B25" s="18">
        <v>212.16495556580901</v>
      </c>
      <c r="C25" s="10" t="s">
        <v>159</v>
      </c>
      <c r="D25" s="18">
        <v>241.68846069695999</v>
      </c>
      <c r="E25" s="10" t="s">
        <v>159</v>
      </c>
      <c r="F25" s="18">
        <v>576.73507730485301</v>
      </c>
      <c r="G25" s="10" t="s">
        <v>180</v>
      </c>
      <c r="H25" s="18">
        <v>312.87396977813899</v>
      </c>
      <c r="I25" s="10" t="s">
        <v>159</v>
      </c>
      <c r="J25" s="18">
        <v>276.00797399854298</v>
      </c>
      <c r="K25" s="10" t="s">
        <v>159</v>
      </c>
      <c r="L25" s="18">
        <v>262.61138910706097</v>
      </c>
      <c r="M25" s="10" t="s">
        <v>159</v>
      </c>
      <c r="N25" s="18">
        <v>300.99045620305799</v>
      </c>
      <c r="O25" s="10" t="s">
        <v>159</v>
      </c>
      <c r="P25" s="18">
        <v>462.66489822073999</v>
      </c>
      <c r="Q25" s="10" t="s">
        <v>159</v>
      </c>
      <c r="R25" s="18">
        <v>300.17893089923598</v>
      </c>
      <c r="S25" s="10" t="s">
        <v>180</v>
      </c>
    </row>
    <row r="26" spans="1:19" x14ac:dyDescent="0.2">
      <c r="A26" s="12" t="s">
        <v>193</v>
      </c>
      <c r="B26" s="18">
        <v>203.28866253645299</v>
      </c>
      <c r="C26" s="10" t="s">
        <v>159</v>
      </c>
      <c r="D26" s="18">
        <v>237.613095284389</v>
      </c>
      <c r="E26" s="10" t="s">
        <v>159</v>
      </c>
      <c r="F26" s="18">
        <v>630.601802988126</v>
      </c>
      <c r="G26" s="10" t="s">
        <v>180</v>
      </c>
      <c r="H26" s="18">
        <v>309.33715641239098</v>
      </c>
      <c r="I26" s="10" t="s">
        <v>159</v>
      </c>
      <c r="J26" s="18">
        <v>274.62338971001901</v>
      </c>
      <c r="K26" s="10" t="s">
        <v>159</v>
      </c>
      <c r="L26" s="18">
        <v>257.07452145912703</v>
      </c>
      <c r="M26" s="10" t="s">
        <v>159</v>
      </c>
      <c r="N26" s="18">
        <v>295.042197521351</v>
      </c>
      <c r="O26" s="10" t="s">
        <v>225</v>
      </c>
      <c r="P26" s="18">
        <v>466.69800557695697</v>
      </c>
      <c r="Q26" s="10" t="s">
        <v>159</v>
      </c>
      <c r="R26" s="18">
        <v>297.17660234592</v>
      </c>
      <c r="S26" s="10" t="s">
        <v>180</v>
      </c>
    </row>
    <row r="27" spans="1:19" x14ac:dyDescent="0.2">
      <c r="A27" s="12" t="s">
        <v>195</v>
      </c>
      <c r="B27" s="18">
        <v>188.30557905704401</v>
      </c>
      <c r="C27" s="10" t="s">
        <v>159</v>
      </c>
      <c r="D27" s="18">
        <v>251.82545200111699</v>
      </c>
      <c r="E27" s="10" t="s">
        <v>197</v>
      </c>
      <c r="F27" s="18">
        <v>691.07224037939898</v>
      </c>
      <c r="G27" s="10" t="s">
        <v>180</v>
      </c>
      <c r="H27" s="18">
        <v>323.45318698912803</v>
      </c>
      <c r="I27" s="10" t="s">
        <v>159</v>
      </c>
      <c r="J27" s="18">
        <v>283.68166377137499</v>
      </c>
      <c r="K27" s="10" t="s">
        <v>159</v>
      </c>
      <c r="L27" s="18">
        <v>270.85469700449198</v>
      </c>
      <c r="M27" s="10" t="s">
        <v>159</v>
      </c>
      <c r="N27" s="18">
        <v>304.848212419557</v>
      </c>
      <c r="O27" s="10" t="s">
        <v>226</v>
      </c>
      <c r="P27" s="18">
        <v>491.93750184496599</v>
      </c>
      <c r="Q27" s="10" t="s">
        <v>159</v>
      </c>
      <c r="R27" s="18">
        <v>310.80750999844503</v>
      </c>
      <c r="S27" s="10" t="s">
        <v>180</v>
      </c>
    </row>
    <row r="28" spans="1:19" x14ac:dyDescent="0.2">
      <c r="A28" s="12" t="s">
        <v>196</v>
      </c>
      <c r="B28" s="18">
        <v>155.332234998638</v>
      </c>
      <c r="C28" s="10" t="s">
        <v>159</v>
      </c>
      <c r="D28" s="18">
        <v>228.88967571254301</v>
      </c>
      <c r="E28" s="10" t="s">
        <v>159</v>
      </c>
      <c r="F28" s="18">
        <v>616.31860730139897</v>
      </c>
      <c r="G28" s="10" t="s">
        <v>180</v>
      </c>
      <c r="H28" s="18">
        <v>293.36297376479502</v>
      </c>
      <c r="I28" s="10" t="s">
        <v>159</v>
      </c>
      <c r="J28" s="18">
        <v>257.54931081480601</v>
      </c>
      <c r="K28" s="10" t="s">
        <v>159</v>
      </c>
      <c r="L28" s="18">
        <v>249.809438392723</v>
      </c>
      <c r="M28" s="10" t="s">
        <v>252</v>
      </c>
      <c r="N28" s="18">
        <v>276.07167821409001</v>
      </c>
      <c r="O28" s="10" t="s">
        <v>253</v>
      </c>
      <c r="P28" s="18">
        <v>445.81893164066798</v>
      </c>
      <c r="Q28" s="10" t="s">
        <v>159</v>
      </c>
      <c r="R28" s="18">
        <v>281.46985967189198</v>
      </c>
      <c r="S28" s="10" t="s">
        <v>180</v>
      </c>
    </row>
    <row r="29" spans="1:19" x14ac:dyDescent="0.2">
      <c r="A29" s="12" t="s">
        <v>198</v>
      </c>
      <c r="B29" s="18">
        <v>164.23998062095501</v>
      </c>
      <c r="C29" s="10" t="s">
        <v>159</v>
      </c>
      <c r="D29" s="18">
        <v>234.231630254235</v>
      </c>
      <c r="E29" s="10" t="s">
        <v>159</v>
      </c>
      <c r="F29" s="18">
        <v>679.51048294224904</v>
      </c>
      <c r="G29" s="10" t="s">
        <v>180</v>
      </c>
      <c r="H29" s="18">
        <v>298.06612976452101</v>
      </c>
      <c r="I29" s="10" t="s">
        <v>159</v>
      </c>
      <c r="J29" s="18">
        <v>259.17976191049598</v>
      </c>
      <c r="K29" s="10" t="s">
        <v>159</v>
      </c>
      <c r="L29" s="18">
        <v>246.91422666347901</v>
      </c>
      <c r="M29" s="10" t="s">
        <v>159</v>
      </c>
      <c r="N29" s="18">
        <v>273.829399496728</v>
      </c>
      <c r="O29" s="10" t="s">
        <v>159</v>
      </c>
      <c r="P29" s="18">
        <v>446.00015319496202</v>
      </c>
      <c r="Q29" s="10" t="s">
        <v>159</v>
      </c>
      <c r="R29" s="18">
        <v>284.24950050707901</v>
      </c>
      <c r="S29" s="10" t="s">
        <v>180</v>
      </c>
    </row>
    <row r="30" spans="1:19" x14ac:dyDescent="0.2">
      <c r="A30" s="12" t="s">
        <v>199</v>
      </c>
      <c r="B30" s="18">
        <v>188.85572933233701</v>
      </c>
      <c r="C30" s="10" t="s">
        <v>254</v>
      </c>
      <c r="D30" s="18">
        <v>300.61751359870902</v>
      </c>
      <c r="E30" s="10" t="s">
        <v>254</v>
      </c>
      <c r="F30" s="18">
        <v>687.45445386093695</v>
      </c>
      <c r="G30" s="10" t="s">
        <v>330</v>
      </c>
      <c r="H30" s="18">
        <v>347.94740388913903</v>
      </c>
      <c r="I30" s="10" t="s">
        <v>254</v>
      </c>
      <c r="J30" s="18">
        <v>309.52579695527498</v>
      </c>
      <c r="K30" s="10" t="s">
        <v>254</v>
      </c>
      <c r="L30" s="18">
        <v>286.034781424578</v>
      </c>
      <c r="M30" s="10" t="s">
        <v>254</v>
      </c>
      <c r="N30" s="18">
        <v>327.89630353692502</v>
      </c>
      <c r="O30" s="10" t="s">
        <v>254</v>
      </c>
      <c r="P30" s="18">
        <v>498.42330860429797</v>
      </c>
      <c r="Q30" s="10" t="s">
        <v>254</v>
      </c>
      <c r="R30" s="18">
        <v>339.62635435997402</v>
      </c>
      <c r="S30" s="10" t="s">
        <v>180</v>
      </c>
    </row>
    <row r="31" spans="1:19" x14ac:dyDescent="0.2">
      <c r="A31" s="12" t="s">
        <v>200</v>
      </c>
      <c r="B31" s="18">
        <v>167.448801919358</v>
      </c>
      <c r="C31" s="10" t="s">
        <v>159</v>
      </c>
      <c r="D31" s="18">
        <v>294.12206158616601</v>
      </c>
      <c r="E31" s="10" t="s">
        <v>159</v>
      </c>
      <c r="F31" s="18">
        <v>662.98364834620202</v>
      </c>
      <c r="G31" s="10" t="s">
        <v>255</v>
      </c>
      <c r="H31" s="18">
        <v>355.76266238497902</v>
      </c>
      <c r="I31" s="10" t="s">
        <v>159</v>
      </c>
      <c r="J31" s="18">
        <v>314.032174887439</v>
      </c>
      <c r="K31" s="10" t="s">
        <v>159</v>
      </c>
      <c r="L31" s="18">
        <v>304.24579265907602</v>
      </c>
      <c r="M31" s="10" t="s">
        <v>159</v>
      </c>
      <c r="N31" s="18">
        <v>323.21713659570901</v>
      </c>
      <c r="O31" s="10" t="s">
        <v>159</v>
      </c>
      <c r="P31" s="18">
        <v>469.36830448239101</v>
      </c>
      <c r="Q31" s="10" t="s">
        <v>159</v>
      </c>
      <c r="R31" s="18">
        <v>335.05743007328101</v>
      </c>
      <c r="S31" s="10" t="s">
        <v>159</v>
      </c>
    </row>
    <row r="32" spans="1:19" x14ac:dyDescent="0.2">
      <c r="A32" s="15" t="s">
        <v>201</v>
      </c>
      <c r="B32" s="19">
        <v>157.999286971147</v>
      </c>
      <c r="C32" s="14" t="s">
        <v>159</v>
      </c>
      <c r="D32" s="19">
        <v>308.27559656407402</v>
      </c>
      <c r="E32" s="14" t="s">
        <v>159</v>
      </c>
      <c r="F32" s="19">
        <v>580.74903782632998</v>
      </c>
      <c r="G32" s="14" t="s">
        <v>159</v>
      </c>
      <c r="H32" s="19">
        <v>372.62560465976401</v>
      </c>
      <c r="I32" s="14" t="s">
        <v>159</v>
      </c>
      <c r="J32" s="19">
        <v>323.59131837745201</v>
      </c>
      <c r="K32" s="14" t="s">
        <v>159</v>
      </c>
      <c r="L32" s="19">
        <v>318.97768667775802</v>
      </c>
      <c r="M32" s="14" t="s">
        <v>159</v>
      </c>
      <c r="N32" s="19">
        <v>352.75328325787098</v>
      </c>
      <c r="O32" s="14" t="s">
        <v>159</v>
      </c>
      <c r="P32" s="19">
        <v>500.82845889585701</v>
      </c>
      <c r="Q32" s="14" t="s">
        <v>159</v>
      </c>
      <c r="R32" s="19">
        <v>354.07937002469998</v>
      </c>
      <c r="S32" s="14" t="s">
        <v>159</v>
      </c>
    </row>
    <row r="34" spans="1:2" x14ac:dyDescent="0.2">
      <c r="A34" s="16" t="s">
        <v>202</v>
      </c>
      <c r="B34" s="16" t="s">
        <v>203</v>
      </c>
    </row>
    <row r="36" spans="1:2" x14ac:dyDescent="0.2">
      <c r="B36" s="16" t="s">
        <v>331</v>
      </c>
    </row>
    <row r="37" spans="1:2" x14ac:dyDescent="0.2">
      <c r="B37" s="16" t="s">
        <v>332</v>
      </c>
    </row>
    <row r="38" spans="1:2" x14ac:dyDescent="0.2">
      <c r="B38" s="16" t="s">
        <v>333</v>
      </c>
    </row>
    <row r="39" spans="1:2" x14ac:dyDescent="0.2">
      <c r="B39" s="16" t="s">
        <v>334</v>
      </c>
    </row>
    <row r="40" spans="1:2" x14ac:dyDescent="0.2">
      <c r="B40" s="16" t="s">
        <v>335</v>
      </c>
    </row>
    <row r="41" spans="1:2" x14ac:dyDescent="0.2">
      <c r="B41" s="16" t="s">
        <v>336</v>
      </c>
    </row>
    <row r="42" spans="1:2" x14ac:dyDescent="0.2">
      <c r="B42" s="16" t="s">
        <v>337</v>
      </c>
    </row>
    <row r="43" spans="1:2" x14ac:dyDescent="0.2">
      <c r="B43" s="16" t="s">
        <v>338</v>
      </c>
    </row>
    <row r="44" spans="1:2" x14ac:dyDescent="0.2">
      <c r="B44" s="16" t="s">
        <v>339</v>
      </c>
    </row>
    <row r="46" spans="1:2" x14ac:dyDescent="0.2">
      <c r="B46" s="16" t="s">
        <v>208</v>
      </c>
    </row>
    <row r="49" spans="1:1" x14ac:dyDescent="0.2">
      <c r="A49" s="17" t="str">
        <f>HYPERLINK("#'LOTTERIES 3'!A2", "&lt;&lt;&lt; Previous table")</f>
        <v>&lt;&lt;&lt; Previous table</v>
      </c>
    </row>
    <row r="50" spans="1:1" x14ac:dyDescent="0.2">
      <c r="A50" s="17" t="str">
        <f>HYPERLINK("#'LOTTERIES 5'!A2", "&gt;&gt;&gt; Next table")</f>
        <v>&gt;&gt;&gt; Next table</v>
      </c>
    </row>
  </sheetData>
  <mergeCells count="12">
    <mergeCell ref="A2:S2"/>
    <mergeCell ref="A3:S3"/>
    <mergeCell ref="A6:S6"/>
    <mergeCell ref="B5:C5"/>
    <mergeCell ref="D5:E5"/>
    <mergeCell ref="F5:G5"/>
    <mergeCell ref="H5:I5"/>
    <mergeCell ref="J5:K5"/>
    <mergeCell ref="L5:M5"/>
    <mergeCell ref="N5:O5"/>
    <mergeCell ref="P5:Q5"/>
    <mergeCell ref="R5:S5"/>
  </mergeCells>
  <pageMargins left="0.7" right="0.7" top="0.75" bottom="0.75" header="0.3" footer="0.3"/>
  <pageSetup paperSize="9" orientation="portrait" horizontalDpi="300" verticalDpi="300"/>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200-000000000000}">
  <dimension ref="A1:S53"/>
  <sheetViews>
    <sheetView workbookViewId="0"/>
  </sheetViews>
  <sheetFormatPr defaultColWidth="11.42578125" defaultRowHeight="12.75" x14ac:dyDescent="0.2"/>
  <cols>
    <col min="1" max="2" width="12.7109375" customWidth="1"/>
    <col min="3" max="3" width="4.42578125" customWidth="1"/>
    <col min="4" max="4" width="12.7109375" customWidth="1"/>
    <col min="5" max="5" width="4.42578125" customWidth="1"/>
    <col min="6" max="6" width="12.7109375" customWidth="1"/>
    <col min="7" max="7" width="4.42578125" customWidth="1"/>
    <col min="8" max="8" width="12.7109375" customWidth="1"/>
    <col min="9" max="9" width="4.42578125" customWidth="1"/>
    <col min="10" max="10" width="12.7109375" customWidth="1"/>
    <col min="11" max="11" width="4.42578125" customWidth="1"/>
    <col min="12" max="12" width="12.7109375" customWidth="1"/>
    <col min="13" max="13" width="4.42578125" customWidth="1"/>
    <col min="14" max="14" width="12.7109375" customWidth="1"/>
    <col min="15" max="15" width="4.42578125" customWidth="1"/>
    <col min="16" max="16" width="12.7109375" customWidth="1"/>
    <col min="17" max="17" width="4.42578125" customWidth="1"/>
    <col min="18" max="18" width="12.7109375" customWidth="1"/>
    <col min="19" max="19" width="4.42578125" customWidth="1"/>
  </cols>
  <sheetData>
    <row r="1" spans="1:19" x14ac:dyDescent="0.2">
      <c r="A1" s="8" t="str">
        <f>HYPERLINK("#'INDEX'!B70", "Link to index")</f>
        <v>Link to index</v>
      </c>
    </row>
    <row r="2" spans="1:19" ht="15.75" customHeight="1" x14ac:dyDescent="0.2">
      <c r="A2" s="25" t="s">
        <v>343</v>
      </c>
      <c r="B2" s="24"/>
      <c r="C2" s="24"/>
      <c r="D2" s="24"/>
      <c r="E2" s="24"/>
      <c r="F2" s="24"/>
      <c r="G2" s="24"/>
      <c r="H2" s="24"/>
      <c r="I2" s="24"/>
      <c r="J2" s="24"/>
      <c r="K2" s="24"/>
      <c r="L2" s="24"/>
      <c r="M2" s="24"/>
      <c r="N2" s="24"/>
      <c r="O2" s="24"/>
      <c r="P2" s="24"/>
      <c r="Q2" s="24"/>
      <c r="R2" s="24"/>
      <c r="S2" s="24"/>
    </row>
    <row r="3" spans="1:19" ht="15.75" customHeight="1" x14ac:dyDescent="0.2">
      <c r="A3" s="25" t="s">
        <v>88</v>
      </c>
      <c r="B3" s="24"/>
      <c r="C3" s="24"/>
      <c r="D3" s="24"/>
      <c r="E3" s="24"/>
      <c r="F3" s="24"/>
      <c r="G3" s="24"/>
      <c r="H3" s="24"/>
      <c r="I3" s="24"/>
      <c r="J3" s="24"/>
      <c r="K3" s="24"/>
      <c r="L3" s="24"/>
      <c r="M3" s="24"/>
      <c r="N3" s="24"/>
      <c r="O3" s="24"/>
      <c r="P3" s="24"/>
      <c r="Q3" s="24"/>
      <c r="R3" s="24"/>
      <c r="S3" s="24"/>
    </row>
    <row r="4" spans="1:19" ht="15.75" customHeight="1" x14ac:dyDescent="0.2"/>
    <row r="5" spans="1:19" ht="55.5" customHeight="1" x14ac:dyDescent="0.2">
      <c r="A5" s="11" t="s">
        <v>159</v>
      </c>
      <c r="B5" s="27" t="s">
        <v>160</v>
      </c>
      <c r="C5" s="27" t="s">
        <v>159</v>
      </c>
      <c r="D5" s="27" t="s">
        <v>161</v>
      </c>
      <c r="E5" s="27" t="s">
        <v>159</v>
      </c>
      <c r="F5" s="27" t="s">
        <v>162</v>
      </c>
      <c r="G5" s="27" t="s">
        <v>159</v>
      </c>
      <c r="H5" s="27" t="s">
        <v>163</v>
      </c>
      <c r="I5" s="27" t="s">
        <v>159</v>
      </c>
      <c r="J5" s="27" t="s">
        <v>164</v>
      </c>
      <c r="K5" s="27" t="s">
        <v>159</v>
      </c>
      <c r="L5" s="27" t="s">
        <v>165</v>
      </c>
      <c r="M5" s="27" t="s">
        <v>159</v>
      </c>
      <c r="N5" s="27" t="s">
        <v>166</v>
      </c>
      <c r="O5" s="27" t="s">
        <v>159</v>
      </c>
      <c r="P5" s="27" t="s">
        <v>167</v>
      </c>
      <c r="Q5" s="27" t="s">
        <v>159</v>
      </c>
      <c r="R5" s="27" t="s">
        <v>168</v>
      </c>
      <c r="S5" s="27" t="s">
        <v>159</v>
      </c>
    </row>
    <row r="6" spans="1:19" x14ac:dyDescent="0.2">
      <c r="A6" s="26" t="s">
        <v>169</v>
      </c>
      <c r="B6" s="26"/>
      <c r="C6" s="26"/>
      <c r="D6" s="26"/>
      <c r="E6" s="26"/>
      <c r="F6" s="26"/>
      <c r="G6" s="26"/>
      <c r="H6" s="26"/>
      <c r="I6" s="26"/>
      <c r="J6" s="26"/>
      <c r="K6" s="26"/>
      <c r="L6" s="26"/>
      <c r="M6" s="26"/>
      <c r="N6" s="26"/>
      <c r="O6" s="26"/>
      <c r="P6" s="26"/>
      <c r="Q6" s="26"/>
      <c r="R6" s="26"/>
      <c r="S6" s="26"/>
    </row>
    <row r="7" spans="1:19" x14ac:dyDescent="0.2">
      <c r="A7" s="12" t="s">
        <v>170</v>
      </c>
      <c r="B7" s="9">
        <v>15.715825000000001</v>
      </c>
      <c r="C7" s="10" t="s">
        <v>159</v>
      </c>
      <c r="D7" s="9">
        <v>342.29599999999999</v>
      </c>
      <c r="E7" s="10" t="s">
        <v>159</v>
      </c>
      <c r="F7" s="9">
        <v>14.577999999999999</v>
      </c>
      <c r="G7" s="10" t="s">
        <v>159</v>
      </c>
      <c r="H7" s="9">
        <v>235.67519999999999</v>
      </c>
      <c r="I7" s="10" t="s">
        <v>159</v>
      </c>
      <c r="J7" s="9">
        <v>71.620999999999995</v>
      </c>
      <c r="K7" s="10" t="s">
        <v>159</v>
      </c>
      <c r="L7" s="9">
        <v>25.582000000000001</v>
      </c>
      <c r="M7" s="10" t="s">
        <v>159</v>
      </c>
      <c r="N7" s="9">
        <v>316.83199999999999</v>
      </c>
      <c r="O7" s="10" t="s">
        <v>159</v>
      </c>
      <c r="P7" s="9">
        <v>158.72999999999999</v>
      </c>
      <c r="Q7" s="10" t="s">
        <v>159</v>
      </c>
      <c r="R7" s="9">
        <v>1181.030025</v>
      </c>
      <c r="S7" s="10" t="s">
        <v>159</v>
      </c>
    </row>
    <row r="8" spans="1:19" x14ac:dyDescent="0.2">
      <c r="A8" s="12" t="s">
        <v>171</v>
      </c>
      <c r="B8" s="9">
        <v>14.808</v>
      </c>
      <c r="C8" s="10" t="s">
        <v>159</v>
      </c>
      <c r="D8" s="9">
        <v>351.80200000000002</v>
      </c>
      <c r="E8" s="10" t="s">
        <v>159</v>
      </c>
      <c r="F8" s="9">
        <v>13.984</v>
      </c>
      <c r="G8" s="10" t="s">
        <v>159</v>
      </c>
      <c r="H8" s="9">
        <v>236.39500000000001</v>
      </c>
      <c r="I8" s="10" t="s">
        <v>159</v>
      </c>
      <c r="J8" s="9">
        <v>70.873000000000005</v>
      </c>
      <c r="K8" s="10" t="s">
        <v>159</v>
      </c>
      <c r="L8" s="9">
        <v>19.091000000000001</v>
      </c>
      <c r="M8" s="10" t="s">
        <v>159</v>
      </c>
      <c r="N8" s="9">
        <v>287.98140000000001</v>
      </c>
      <c r="O8" s="10" t="s">
        <v>159</v>
      </c>
      <c r="P8" s="9">
        <v>158.244</v>
      </c>
      <c r="Q8" s="10" t="s">
        <v>159</v>
      </c>
      <c r="R8" s="9">
        <v>1153.1784</v>
      </c>
      <c r="S8" s="10" t="s">
        <v>159</v>
      </c>
    </row>
    <row r="9" spans="1:19" x14ac:dyDescent="0.2">
      <c r="A9" s="12" t="s">
        <v>172</v>
      </c>
      <c r="B9" s="9">
        <v>15.456</v>
      </c>
      <c r="C9" s="10" t="s">
        <v>159</v>
      </c>
      <c r="D9" s="9">
        <v>363.10300000000001</v>
      </c>
      <c r="E9" s="10" t="s">
        <v>159</v>
      </c>
      <c r="F9" s="9">
        <v>15.131</v>
      </c>
      <c r="G9" s="10" t="s">
        <v>159</v>
      </c>
      <c r="H9" s="9">
        <v>259.22699999999998</v>
      </c>
      <c r="I9" s="10" t="s">
        <v>159</v>
      </c>
      <c r="J9" s="9">
        <v>76.126000000000005</v>
      </c>
      <c r="K9" s="10" t="s">
        <v>159</v>
      </c>
      <c r="L9" s="9">
        <v>18.933</v>
      </c>
      <c r="M9" s="10" t="s">
        <v>159</v>
      </c>
      <c r="N9" s="9">
        <v>298.94299999999998</v>
      </c>
      <c r="O9" s="10" t="s">
        <v>159</v>
      </c>
      <c r="P9" s="9">
        <v>165.98500000000001</v>
      </c>
      <c r="Q9" s="10" t="s">
        <v>159</v>
      </c>
      <c r="R9" s="9">
        <v>1212.904</v>
      </c>
      <c r="S9" s="10" t="s">
        <v>159</v>
      </c>
    </row>
    <row r="10" spans="1:19" x14ac:dyDescent="0.2">
      <c r="A10" s="12" t="s">
        <v>173</v>
      </c>
      <c r="B10" s="9">
        <v>15.760999999999999</v>
      </c>
      <c r="C10" s="10" t="s">
        <v>159</v>
      </c>
      <c r="D10" s="9">
        <v>372.077</v>
      </c>
      <c r="E10" s="10" t="s">
        <v>159</v>
      </c>
      <c r="F10" s="9">
        <v>14.645200000000001</v>
      </c>
      <c r="G10" s="10" t="s">
        <v>159</v>
      </c>
      <c r="H10" s="9">
        <v>304.995</v>
      </c>
      <c r="I10" s="10" t="s">
        <v>159</v>
      </c>
      <c r="J10" s="9">
        <v>80.173000000000002</v>
      </c>
      <c r="K10" s="10" t="s">
        <v>159</v>
      </c>
      <c r="L10" s="9">
        <v>18.898</v>
      </c>
      <c r="M10" s="10" t="s">
        <v>159</v>
      </c>
      <c r="N10" s="9">
        <v>312.55900000000003</v>
      </c>
      <c r="O10" s="10" t="s">
        <v>159</v>
      </c>
      <c r="P10" s="9">
        <v>177.91</v>
      </c>
      <c r="Q10" s="10" t="s">
        <v>159</v>
      </c>
      <c r="R10" s="9">
        <v>1297.0182</v>
      </c>
      <c r="S10" s="10" t="s">
        <v>159</v>
      </c>
    </row>
    <row r="11" spans="1:19" x14ac:dyDescent="0.2">
      <c r="A11" s="12" t="s">
        <v>174</v>
      </c>
      <c r="B11" s="9">
        <v>15.981999999999999</v>
      </c>
      <c r="C11" s="10" t="s">
        <v>159</v>
      </c>
      <c r="D11" s="9">
        <v>366.23500000000001</v>
      </c>
      <c r="E11" s="10" t="s">
        <v>159</v>
      </c>
      <c r="F11" s="9">
        <v>14.313800000000001</v>
      </c>
      <c r="G11" s="10" t="s">
        <v>159</v>
      </c>
      <c r="H11" s="9">
        <v>309.738</v>
      </c>
      <c r="I11" s="10" t="s">
        <v>159</v>
      </c>
      <c r="J11" s="9">
        <v>83.034999999999997</v>
      </c>
      <c r="K11" s="10" t="s">
        <v>159</v>
      </c>
      <c r="L11" s="9">
        <v>19.098370858999999</v>
      </c>
      <c r="M11" s="10" t="s">
        <v>159</v>
      </c>
      <c r="N11" s="9">
        <v>315.245</v>
      </c>
      <c r="O11" s="10" t="s">
        <v>159</v>
      </c>
      <c r="P11" s="9">
        <v>182.94</v>
      </c>
      <c r="Q11" s="10" t="s">
        <v>159</v>
      </c>
      <c r="R11" s="9">
        <v>1306.587170859</v>
      </c>
      <c r="S11" s="10" t="s">
        <v>159</v>
      </c>
    </row>
    <row r="12" spans="1:19" x14ac:dyDescent="0.2">
      <c r="A12" s="12" t="s">
        <v>175</v>
      </c>
      <c r="B12" s="9">
        <v>17.498000000000001</v>
      </c>
      <c r="C12" s="10" t="s">
        <v>159</v>
      </c>
      <c r="D12" s="9">
        <v>453.28100000000001</v>
      </c>
      <c r="E12" s="10" t="s">
        <v>159</v>
      </c>
      <c r="F12" s="9">
        <v>14.186999999999999</v>
      </c>
      <c r="G12" s="10" t="s">
        <v>159</v>
      </c>
      <c r="H12" s="9">
        <v>310.62900000000002</v>
      </c>
      <c r="I12" s="10" t="s">
        <v>159</v>
      </c>
      <c r="J12" s="9">
        <v>90.641999999999996</v>
      </c>
      <c r="K12" s="10" t="s">
        <v>159</v>
      </c>
      <c r="L12" s="9">
        <v>20.511911999999999</v>
      </c>
      <c r="M12" s="10" t="s">
        <v>159</v>
      </c>
      <c r="N12" s="9">
        <v>332.298</v>
      </c>
      <c r="O12" s="10" t="s">
        <v>159</v>
      </c>
      <c r="P12" s="9">
        <v>188.14500000000001</v>
      </c>
      <c r="Q12" s="10" t="s">
        <v>159</v>
      </c>
      <c r="R12" s="9">
        <v>1427.191912</v>
      </c>
      <c r="S12" s="10" t="s">
        <v>159</v>
      </c>
    </row>
    <row r="13" spans="1:19" x14ac:dyDescent="0.2">
      <c r="A13" s="12" t="s">
        <v>176</v>
      </c>
      <c r="B13" s="9">
        <v>17.739000000000001</v>
      </c>
      <c r="C13" s="10" t="s">
        <v>159</v>
      </c>
      <c r="D13" s="9">
        <v>460.108</v>
      </c>
      <c r="E13" s="10" t="s">
        <v>159</v>
      </c>
      <c r="F13" s="9">
        <v>13.381018662000001</v>
      </c>
      <c r="G13" s="10" t="s">
        <v>180</v>
      </c>
      <c r="H13" s="9">
        <v>313.73399999999998</v>
      </c>
      <c r="I13" s="10" t="s">
        <v>159</v>
      </c>
      <c r="J13" s="9">
        <v>91.167000000000002</v>
      </c>
      <c r="K13" s="10" t="s">
        <v>159</v>
      </c>
      <c r="L13" s="9">
        <v>21.217732000000002</v>
      </c>
      <c r="M13" s="10" t="s">
        <v>179</v>
      </c>
      <c r="N13" s="9">
        <v>334.18099999999998</v>
      </c>
      <c r="O13" s="10" t="s">
        <v>344</v>
      </c>
      <c r="P13" s="9">
        <v>188.29300000000001</v>
      </c>
      <c r="Q13" s="10" t="s">
        <v>159</v>
      </c>
      <c r="R13" s="9">
        <v>1439.8207506619999</v>
      </c>
      <c r="S13" s="10" t="s">
        <v>180</v>
      </c>
    </row>
    <row r="14" spans="1:19" x14ac:dyDescent="0.2">
      <c r="A14" s="12" t="s">
        <v>177</v>
      </c>
      <c r="B14" s="9">
        <v>18.468</v>
      </c>
      <c r="C14" s="10" t="s">
        <v>159</v>
      </c>
      <c r="D14" s="9">
        <v>497.19799999999998</v>
      </c>
      <c r="E14" s="10" t="s">
        <v>159</v>
      </c>
      <c r="F14" s="9">
        <v>13.222</v>
      </c>
      <c r="G14" s="10" t="s">
        <v>180</v>
      </c>
      <c r="H14" s="9">
        <v>333.214</v>
      </c>
      <c r="I14" s="10" t="s">
        <v>159</v>
      </c>
      <c r="J14" s="9">
        <v>98.427000000000007</v>
      </c>
      <c r="K14" s="10" t="s">
        <v>159</v>
      </c>
      <c r="L14" s="9">
        <v>22.687999999999999</v>
      </c>
      <c r="M14" s="10" t="s">
        <v>159</v>
      </c>
      <c r="N14" s="9">
        <v>366.40300000000002</v>
      </c>
      <c r="O14" s="10" t="s">
        <v>159</v>
      </c>
      <c r="P14" s="9">
        <v>210.46100000000001</v>
      </c>
      <c r="Q14" s="10" t="s">
        <v>159</v>
      </c>
      <c r="R14" s="9">
        <v>1560.0809999999999</v>
      </c>
      <c r="S14" s="10" t="s">
        <v>180</v>
      </c>
    </row>
    <row r="15" spans="1:19" x14ac:dyDescent="0.2">
      <c r="A15" s="12" t="s">
        <v>181</v>
      </c>
      <c r="B15" s="9">
        <v>18.102</v>
      </c>
      <c r="C15" s="10" t="s">
        <v>159</v>
      </c>
      <c r="D15" s="9">
        <v>505.86</v>
      </c>
      <c r="E15" s="10" t="s">
        <v>159</v>
      </c>
      <c r="F15" s="9">
        <v>13.205</v>
      </c>
      <c r="G15" s="10" t="s">
        <v>180</v>
      </c>
      <c r="H15" s="9">
        <v>340.202</v>
      </c>
      <c r="I15" s="10" t="s">
        <v>159</v>
      </c>
      <c r="J15" s="9">
        <v>100.491</v>
      </c>
      <c r="K15" s="10" t="s">
        <v>159</v>
      </c>
      <c r="L15" s="9">
        <v>22.89</v>
      </c>
      <c r="M15" s="10" t="s">
        <v>159</v>
      </c>
      <c r="N15" s="9">
        <v>377.53199999999998</v>
      </c>
      <c r="O15" s="10" t="s">
        <v>159</v>
      </c>
      <c r="P15" s="9">
        <v>222.65600000000001</v>
      </c>
      <c r="Q15" s="10" t="s">
        <v>159</v>
      </c>
      <c r="R15" s="9">
        <v>1600.9380000000001</v>
      </c>
      <c r="S15" s="10" t="s">
        <v>180</v>
      </c>
    </row>
    <row r="16" spans="1:19" x14ac:dyDescent="0.2">
      <c r="A16" s="12" t="s">
        <v>182</v>
      </c>
      <c r="B16" s="9">
        <v>17.850000000000001</v>
      </c>
      <c r="C16" s="10" t="s">
        <v>159</v>
      </c>
      <c r="D16" s="9">
        <v>514.59</v>
      </c>
      <c r="E16" s="10" t="s">
        <v>159</v>
      </c>
      <c r="F16" s="9">
        <v>13.654</v>
      </c>
      <c r="G16" s="10" t="s">
        <v>180</v>
      </c>
      <c r="H16" s="9">
        <v>351.37400000000002</v>
      </c>
      <c r="I16" s="10" t="s">
        <v>159</v>
      </c>
      <c r="J16" s="9">
        <v>100.666</v>
      </c>
      <c r="K16" s="10" t="s">
        <v>159</v>
      </c>
      <c r="L16" s="9">
        <v>22.931999999999999</v>
      </c>
      <c r="M16" s="10" t="s">
        <v>159</v>
      </c>
      <c r="N16" s="9">
        <v>377.07600000000002</v>
      </c>
      <c r="O16" s="10" t="s">
        <v>159</v>
      </c>
      <c r="P16" s="9">
        <v>228.755</v>
      </c>
      <c r="Q16" s="10" t="s">
        <v>159</v>
      </c>
      <c r="R16" s="9">
        <v>1626.8969999999999</v>
      </c>
      <c r="S16" s="10" t="s">
        <v>180</v>
      </c>
    </row>
    <row r="17" spans="1:19" x14ac:dyDescent="0.2">
      <c r="A17" s="12" t="s">
        <v>183</v>
      </c>
      <c r="B17" s="9">
        <v>18.193000000000001</v>
      </c>
      <c r="C17" s="10" t="s">
        <v>159</v>
      </c>
      <c r="D17" s="9">
        <v>526.58600000000001</v>
      </c>
      <c r="E17" s="10" t="s">
        <v>159</v>
      </c>
      <c r="F17" s="9">
        <v>16.02281</v>
      </c>
      <c r="G17" s="10" t="s">
        <v>180</v>
      </c>
      <c r="H17" s="9">
        <v>362.66199999999998</v>
      </c>
      <c r="I17" s="10" t="s">
        <v>159</v>
      </c>
      <c r="J17" s="9">
        <v>99.379000000000005</v>
      </c>
      <c r="K17" s="10" t="s">
        <v>159</v>
      </c>
      <c r="L17" s="9">
        <v>29.163</v>
      </c>
      <c r="M17" s="10" t="s">
        <v>159</v>
      </c>
      <c r="N17" s="9">
        <v>389.36700000000002</v>
      </c>
      <c r="O17" s="10" t="s">
        <v>159</v>
      </c>
      <c r="P17" s="9">
        <v>241.4</v>
      </c>
      <c r="Q17" s="10" t="s">
        <v>159</v>
      </c>
      <c r="R17" s="9">
        <v>1682.7728099999999</v>
      </c>
      <c r="S17" s="10" t="s">
        <v>180</v>
      </c>
    </row>
    <row r="18" spans="1:19" x14ac:dyDescent="0.2">
      <c r="A18" s="12" t="s">
        <v>184</v>
      </c>
      <c r="B18" s="9">
        <v>18.670999999999999</v>
      </c>
      <c r="C18" s="10" t="s">
        <v>159</v>
      </c>
      <c r="D18" s="9">
        <v>526.16700000000003</v>
      </c>
      <c r="E18" s="10" t="s">
        <v>159</v>
      </c>
      <c r="F18" s="9">
        <v>15.949540000000001</v>
      </c>
      <c r="G18" s="10" t="s">
        <v>180</v>
      </c>
      <c r="H18" s="9">
        <v>389.125</v>
      </c>
      <c r="I18" s="10" t="s">
        <v>159</v>
      </c>
      <c r="J18" s="9">
        <v>99.138999999999996</v>
      </c>
      <c r="K18" s="10" t="s">
        <v>159</v>
      </c>
      <c r="L18" s="9">
        <v>30.478000000000002</v>
      </c>
      <c r="M18" s="10" t="s">
        <v>159</v>
      </c>
      <c r="N18" s="9">
        <v>405.35399999999998</v>
      </c>
      <c r="O18" s="10" t="s">
        <v>159</v>
      </c>
      <c r="P18" s="9">
        <v>264.71699999999998</v>
      </c>
      <c r="Q18" s="10" t="s">
        <v>159</v>
      </c>
      <c r="R18" s="9">
        <v>1749.6005399999999</v>
      </c>
      <c r="S18" s="10" t="s">
        <v>180</v>
      </c>
    </row>
    <row r="19" spans="1:19" x14ac:dyDescent="0.2">
      <c r="A19" s="12" t="s">
        <v>185</v>
      </c>
      <c r="B19" s="9">
        <v>19.843</v>
      </c>
      <c r="C19" s="10" t="s">
        <v>159</v>
      </c>
      <c r="D19" s="9">
        <v>565.20399999999995</v>
      </c>
      <c r="E19" s="10" t="s">
        <v>159</v>
      </c>
      <c r="F19" s="9">
        <v>16.327999999999999</v>
      </c>
      <c r="G19" s="10" t="s">
        <v>180</v>
      </c>
      <c r="H19" s="9">
        <v>406.02936486999999</v>
      </c>
      <c r="I19" s="10" t="s">
        <v>159</v>
      </c>
      <c r="J19" s="9">
        <v>104.774</v>
      </c>
      <c r="K19" s="10" t="s">
        <v>159</v>
      </c>
      <c r="L19" s="9">
        <v>31.901</v>
      </c>
      <c r="M19" s="10" t="s">
        <v>159</v>
      </c>
      <c r="N19" s="9">
        <v>425.89</v>
      </c>
      <c r="O19" s="10" t="s">
        <v>159</v>
      </c>
      <c r="P19" s="9">
        <v>285.99799999999999</v>
      </c>
      <c r="Q19" s="10" t="s">
        <v>159</v>
      </c>
      <c r="R19" s="9">
        <v>1855.96736487</v>
      </c>
      <c r="S19" s="10" t="s">
        <v>180</v>
      </c>
    </row>
    <row r="20" spans="1:19" x14ac:dyDescent="0.2">
      <c r="A20" s="12" t="s">
        <v>187</v>
      </c>
      <c r="B20" s="9">
        <v>20.664000000000001</v>
      </c>
      <c r="C20" s="10" t="s">
        <v>159</v>
      </c>
      <c r="D20" s="9">
        <v>619.48699999999997</v>
      </c>
      <c r="E20" s="10" t="s">
        <v>159</v>
      </c>
      <c r="F20" s="9">
        <v>17.59291</v>
      </c>
      <c r="G20" s="10" t="s">
        <v>180</v>
      </c>
      <c r="H20" s="9">
        <v>438.43599999999998</v>
      </c>
      <c r="I20" s="10" t="s">
        <v>159</v>
      </c>
      <c r="J20" s="9">
        <v>110.762</v>
      </c>
      <c r="K20" s="10" t="s">
        <v>159</v>
      </c>
      <c r="L20" s="9">
        <v>30.96</v>
      </c>
      <c r="M20" s="10" t="s">
        <v>159</v>
      </c>
      <c r="N20" s="9">
        <v>439.62700000000001</v>
      </c>
      <c r="O20" s="10" t="s">
        <v>159</v>
      </c>
      <c r="P20" s="9">
        <v>318.46238160000001</v>
      </c>
      <c r="Q20" s="10" t="s">
        <v>159</v>
      </c>
      <c r="R20" s="9">
        <v>1995.9912916000001</v>
      </c>
      <c r="S20" s="10" t="s">
        <v>180</v>
      </c>
    </row>
    <row r="21" spans="1:19" x14ac:dyDescent="0.2">
      <c r="A21" s="12" t="s">
        <v>188</v>
      </c>
      <c r="B21" s="9">
        <v>21.606000000000002</v>
      </c>
      <c r="C21" s="10" t="s">
        <v>159</v>
      </c>
      <c r="D21" s="9">
        <v>124.867</v>
      </c>
      <c r="E21" s="10" t="s">
        <v>180</v>
      </c>
      <c r="F21" s="9">
        <v>18.364999999999998</v>
      </c>
      <c r="G21" s="10" t="s">
        <v>180</v>
      </c>
      <c r="H21" s="9">
        <v>434.93599999999998</v>
      </c>
      <c r="I21" s="10" t="s">
        <v>159</v>
      </c>
      <c r="J21" s="9">
        <v>108.794</v>
      </c>
      <c r="K21" s="10" t="s">
        <v>159</v>
      </c>
      <c r="L21" s="9">
        <v>35.819000000000003</v>
      </c>
      <c r="M21" s="10" t="s">
        <v>159</v>
      </c>
      <c r="N21" s="9">
        <v>436.75871904399997</v>
      </c>
      <c r="O21" s="10" t="s">
        <v>159</v>
      </c>
      <c r="P21" s="9">
        <v>308.53100000000001</v>
      </c>
      <c r="Q21" s="10" t="s">
        <v>159</v>
      </c>
      <c r="R21" s="9">
        <v>1489.676719044</v>
      </c>
      <c r="S21" s="10" t="s">
        <v>180</v>
      </c>
    </row>
    <row r="22" spans="1:19" x14ac:dyDescent="0.2">
      <c r="A22" s="12" t="s">
        <v>189</v>
      </c>
      <c r="B22" s="9">
        <v>19.416</v>
      </c>
      <c r="C22" s="10" t="s">
        <v>159</v>
      </c>
      <c r="D22" s="9">
        <v>455.63099999999997</v>
      </c>
      <c r="E22" s="10" t="s">
        <v>159</v>
      </c>
      <c r="F22" s="9">
        <v>17.539000000000001</v>
      </c>
      <c r="G22" s="10" t="s">
        <v>180</v>
      </c>
      <c r="H22" s="9">
        <v>417.04899999999998</v>
      </c>
      <c r="I22" s="10" t="s">
        <v>159</v>
      </c>
      <c r="J22" s="9">
        <v>106.892</v>
      </c>
      <c r="K22" s="10" t="s">
        <v>159</v>
      </c>
      <c r="L22" s="9">
        <v>33.374000000000002</v>
      </c>
      <c r="M22" s="10" t="s">
        <v>159</v>
      </c>
      <c r="N22" s="9">
        <v>425.34100000000001</v>
      </c>
      <c r="O22" s="10" t="s">
        <v>159</v>
      </c>
      <c r="P22" s="9">
        <v>299.92899999999997</v>
      </c>
      <c r="Q22" s="10" t="s">
        <v>159</v>
      </c>
      <c r="R22" s="9">
        <v>1775.171</v>
      </c>
      <c r="S22" s="10" t="s">
        <v>180</v>
      </c>
    </row>
    <row r="23" spans="1:19" x14ac:dyDescent="0.2">
      <c r="A23" s="12" t="s">
        <v>190</v>
      </c>
      <c r="B23" s="9">
        <v>21.224</v>
      </c>
      <c r="C23" s="10" t="s">
        <v>159</v>
      </c>
      <c r="D23" s="9">
        <v>501.21300000000002</v>
      </c>
      <c r="E23" s="10" t="s">
        <v>159</v>
      </c>
      <c r="F23" s="9">
        <v>20.050108000000002</v>
      </c>
      <c r="G23" s="10" t="s">
        <v>180</v>
      </c>
      <c r="H23" s="9">
        <v>457.16899999999998</v>
      </c>
      <c r="I23" s="10" t="s">
        <v>159</v>
      </c>
      <c r="J23" s="9">
        <v>118.3</v>
      </c>
      <c r="K23" s="10" t="s">
        <v>159</v>
      </c>
      <c r="L23" s="9">
        <v>36.274999999999999</v>
      </c>
      <c r="M23" s="10" t="s">
        <v>159</v>
      </c>
      <c r="N23" s="9">
        <v>479.51900000000001</v>
      </c>
      <c r="O23" s="10" t="s">
        <v>159</v>
      </c>
      <c r="P23" s="9">
        <v>334.51900000000001</v>
      </c>
      <c r="Q23" s="10" t="s">
        <v>159</v>
      </c>
      <c r="R23" s="9">
        <v>1968.269108</v>
      </c>
      <c r="S23" s="10" t="s">
        <v>180</v>
      </c>
    </row>
    <row r="24" spans="1:19" x14ac:dyDescent="0.2">
      <c r="A24" s="12" t="s">
        <v>191</v>
      </c>
      <c r="B24" s="9">
        <v>24.105</v>
      </c>
      <c r="C24" s="10" t="s">
        <v>159</v>
      </c>
      <c r="D24" s="9">
        <v>536.57399999999996</v>
      </c>
      <c r="E24" s="10" t="s">
        <v>159</v>
      </c>
      <c r="F24" s="9">
        <v>30.659891999999999</v>
      </c>
      <c r="G24" s="10" t="s">
        <v>180</v>
      </c>
      <c r="H24" s="9">
        <v>494.20400000000001</v>
      </c>
      <c r="I24" s="10" t="s">
        <v>159</v>
      </c>
      <c r="J24" s="9">
        <v>131.08699999999999</v>
      </c>
      <c r="K24" s="10" t="s">
        <v>197</v>
      </c>
      <c r="L24" s="9">
        <v>44.106999999999999</v>
      </c>
      <c r="M24" s="10" t="s">
        <v>159</v>
      </c>
      <c r="N24" s="9">
        <v>527.30600000000004</v>
      </c>
      <c r="O24" s="10" t="s">
        <v>159</v>
      </c>
      <c r="P24" s="9">
        <v>365.61799999999999</v>
      </c>
      <c r="Q24" s="10" t="s">
        <v>226</v>
      </c>
      <c r="R24" s="9">
        <v>2153.6608919999999</v>
      </c>
      <c r="S24" s="10" t="s">
        <v>180</v>
      </c>
    </row>
    <row r="25" spans="1:19" x14ac:dyDescent="0.2">
      <c r="A25" s="12" t="s">
        <v>192</v>
      </c>
      <c r="B25" s="9">
        <v>22.516999999999999</v>
      </c>
      <c r="C25" s="10" t="s">
        <v>159</v>
      </c>
      <c r="D25" s="9">
        <v>489.90467553000002</v>
      </c>
      <c r="E25" s="10" t="s">
        <v>159</v>
      </c>
      <c r="F25" s="9">
        <v>37.064844000000001</v>
      </c>
      <c r="G25" s="10" t="s">
        <v>180</v>
      </c>
      <c r="H25" s="9">
        <v>402.08300000000003</v>
      </c>
      <c r="I25" s="10" t="s">
        <v>159</v>
      </c>
      <c r="J25" s="9">
        <v>119.371691</v>
      </c>
      <c r="K25" s="10" t="s">
        <v>159</v>
      </c>
      <c r="L25" s="9">
        <v>37.484000000000002</v>
      </c>
      <c r="M25" s="10" t="s">
        <v>159</v>
      </c>
      <c r="N25" s="9">
        <v>489.99043099800002</v>
      </c>
      <c r="O25" s="10" t="s">
        <v>159</v>
      </c>
      <c r="P25" s="9">
        <v>354.67500000000001</v>
      </c>
      <c r="Q25" s="10" t="s">
        <v>159</v>
      </c>
      <c r="R25" s="9">
        <v>1953.0906415280001</v>
      </c>
      <c r="S25" s="10" t="s">
        <v>180</v>
      </c>
    </row>
    <row r="26" spans="1:19" x14ac:dyDescent="0.2">
      <c r="A26" s="12" t="s">
        <v>193</v>
      </c>
      <c r="B26" s="9">
        <v>22.344000000000001</v>
      </c>
      <c r="C26" s="10" t="s">
        <v>159</v>
      </c>
      <c r="D26" s="9">
        <v>497.93299999999999</v>
      </c>
      <c r="E26" s="10" t="s">
        <v>159</v>
      </c>
      <c r="F26" s="9">
        <v>41.609293000000001</v>
      </c>
      <c r="G26" s="10" t="s">
        <v>180</v>
      </c>
      <c r="H26" s="9">
        <v>408.20600000000002</v>
      </c>
      <c r="I26" s="10" t="s">
        <v>159</v>
      </c>
      <c r="J26" s="9">
        <v>121.19210513</v>
      </c>
      <c r="K26" s="10" t="s">
        <v>159</v>
      </c>
      <c r="L26" s="9">
        <v>37.528179999999999</v>
      </c>
      <c r="M26" s="10" t="s">
        <v>159</v>
      </c>
      <c r="N26" s="9">
        <v>498.20667075</v>
      </c>
      <c r="O26" s="10" t="s">
        <v>345</v>
      </c>
      <c r="P26" s="9">
        <v>366.21899999999999</v>
      </c>
      <c r="Q26" s="10" t="s">
        <v>159</v>
      </c>
      <c r="R26" s="9">
        <v>1993.2382488799999</v>
      </c>
      <c r="S26" s="10" t="s">
        <v>180</v>
      </c>
    </row>
    <row r="27" spans="1:19" x14ac:dyDescent="0.2">
      <c r="A27" s="12" t="s">
        <v>195</v>
      </c>
      <c r="B27" s="9">
        <v>21.335999999999999</v>
      </c>
      <c r="C27" s="10" t="s">
        <v>159</v>
      </c>
      <c r="D27" s="9">
        <v>543.67499999999995</v>
      </c>
      <c r="E27" s="10" t="s">
        <v>254</v>
      </c>
      <c r="F27" s="9">
        <v>46.434660000000001</v>
      </c>
      <c r="G27" s="10" t="s">
        <v>180</v>
      </c>
      <c r="H27" s="9">
        <v>437.18400000000003</v>
      </c>
      <c r="I27" s="10" t="s">
        <v>159</v>
      </c>
      <c r="J27" s="9">
        <v>127.401</v>
      </c>
      <c r="K27" s="10" t="s">
        <v>159</v>
      </c>
      <c r="L27" s="9">
        <v>40.332000000000001</v>
      </c>
      <c r="M27" s="10" t="s">
        <v>159</v>
      </c>
      <c r="N27" s="9">
        <v>530.44161474999999</v>
      </c>
      <c r="O27" s="10" t="s">
        <v>255</v>
      </c>
      <c r="P27" s="9">
        <v>391.49900000000002</v>
      </c>
      <c r="Q27" s="10" t="s">
        <v>159</v>
      </c>
      <c r="R27" s="9">
        <v>2138.3032747500001</v>
      </c>
      <c r="S27" s="10" t="s">
        <v>180</v>
      </c>
    </row>
    <row r="28" spans="1:19" x14ac:dyDescent="0.2">
      <c r="A28" s="12" t="s">
        <v>196</v>
      </c>
      <c r="B28" s="9">
        <v>20.100000000000001</v>
      </c>
      <c r="C28" s="10" t="s">
        <v>159</v>
      </c>
      <c r="D28" s="9">
        <v>511.096</v>
      </c>
      <c r="E28" s="10" t="s">
        <v>159</v>
      </c>
      <c r="F28" s="9">
        <v>42.457456000000001</v>
      </c>
      <c r="G28" s="10" t="s">
        <v>180</v>
      </c>
      <c r="H28" s="9">
        <v>410.45600827999999</v>
      </c>
      <c r="I28" s="10" t="s">
        <v>159</v>
      </c>
      <c r="J28" s="9">
        <v>119.562</v>
      </c>
      <c r="K28" s="10" t="s">
        <v>159</v>
      </c>
      <c r="L28" s="9">
        <v>38.476300000000002</v>
      </c>
      <c r="M28" s="10" t="s">
        <v>159</v>
      </c>
      <c r="N28" s="9">
        <v>499.62299999999999</v>
      </c>
      <c r="O28" s="10" t="s">
        <v>256</v>
      </c>
      <c r="P28" s="9">
        <v>361.45800000000003</v>
      </c>
      <c r="Q28" s="10" t="s">
        <v>159</v>
      </c>
      <c r="R28" s="9">
        <v>2003.22876428</v>
      </c>
      <c r="S28" s="10" t="s">
        <v>180</v>
      </c>
    </row>
    <row r="29" spans="1:19" x14ac:dyDescent="0.2">
      <c r="A29" s="12" t="s">
        <v>198</v>
      </c>
      <c r="B29" s="9">
        <v>20.481000000000002</v>
      </c>
      <c r="C29" s="10" t="s">
        <v>159</v>
      </c>
      <c r="D29" s="9">
        <v>542.07799999999997</v>
      </c>
      <c r="E29" s="10" t="s">
        <v>159</v>
      </c>
      <c r="F29" s="9">
        <v>47.935000000000002</v>
      </c>
      <c r="G29" s="10" t="s">
        <v>180</v>
      </c>
      <c r="H29" s="9">
        <v>432.98265291000001</v>
      </c>
      <c r="I29" s="10" t="s">
        <v>159</v>
      </c>
      <c r="J29" s="9">
        <v>124.241</v>
      </c>
      <c r="K29" s="10" t="s">
        <v>159</v>
      </c>
      <c r="L29" s="9">
        <v>39.810861000000003</v>
      </c>
      <c r="M29" s="10" t="s">
        <v>159</v>
      </c>
      <c r="N29" s="9">
        <v>515.754539587865</v>
      </c>
      <c r="O29" s="10" t="s">
        <v>159</v>
      </c>
      <c r="P29" s="9">
        <v>372.05700000000002</v>
      </c>
      <c r="Q29" s="10" t="s">
        <v>159</v>
      </c>
      <c r="R29" s="9">
        <v>2095.34005349787</v>
      </c>
      <c r="S29" s="10" t="s">
        <v>180</v>
      </c>
    </row>
    <row r="30" spans="1:19" x14ac:dyDescent="0.2">
      <c r="A30" s="12" t="s">
        <v>199</v>
      </c>
      <c r="B30" s="9">
        <v>24.533999999999999</v>
      </c>
      <c r="C30" s="10" t="s">
        <v>257</v>
      </c>
      <c r="D30" s="9">
        <v>715.57</v>
      </c>
      <c r="E30" s="10" t="s">
        <v>257</v>
      </c>
      <c r="F30" s="9">
        <v>49.476999999999997</v>
      </c>
      <c r="G30" s="10" t="s">
        <v>346</v>
      </c>
      <c r="H30" s="9">
        <v>522.43352837999998</v>
      </c>
      <c r="I30" s="10" t="s">
        <v>257</v>
      </c>
      <c r="J30" s="9">
        <v>153.27600000000001</v>
      </c>
      <c r="K30" s="10" t="s">
        <v>257</v>
      </c>
      <c r="L30" s="9">
        <v>48.118426999999997</v>
      </c>
      <c r="M30" s="10" t="s">
        <v>257</v>
      </c>
      <c r="N30" s="9">
        <v>640.17508545909095</v>
      </c>
      <c r="O30" s="10" t="s">
        <v>257</v>
      </c>
      <c r="P30" s="9">
        <v>430.17200000000003</v>
      </c>
      <c r="Q30" s="10" t="s">
        <v>257</v>
      </c>
      <c r="R30" s="9">
        <v>2583.75604083909</v>
      </c>
      <c r="S30" s="10" t="s">
        <v>180</v>
      </c>
    </row>
    <row r="31" spans="1:19" x14ac:dyDescent="0.2">
      <c r="A31" s="12" t="s">
        <v>200</v>
      </c>
      <c r="B31" s="9">
        <v>22.7</v>
      </c>
      <c r="C31" s="10" t="s">
        <v>159</v>
      </c>
      <c r="D31" s="9">
        <v>718.51900000000001</v>
      </c>
      <c r="E31" s="10" t="s">
        <v>159</v>
      </c>
      <c r="F31" s="9">
        <v>48.57</v>
      </c>
      <c r="G31" s="10" t="s">
        <v>258</v>
      </c>
      <c r="H31" s="9">
        <v>551.99279329000001</v>
      </c>
      <c r="I31" s="10" t="s">
        <v>159</v>
      </c>
      <c r="J31" s="9">
        <v>159.881</v>
      </c>
      <c r="K31" s="10" t="s">
        <v>159</v>
      </c>
      <c r="L31" s="9">
        <v>52.952297999999999</v>
      </c>
      <c r="M31" s="10" t="s">
        <v>159</v>
      </c>
      <c r="N31" s="9">
        <v>649.821503432952</v>
      </c>
      <c r="O31" s="10" t="s">
        <v>159</v>
      </c>
      <c r="P31" s="9">
        <v>419.68</v>
      </c>
      <c r="Q31" s="10" t="s">
        <v>159</v>
      </c>
      <c r="R31" s="9">
        <v>2624.1165947229501</v>
      </c>
      <c r="S31" s="10" t="s">
        <v>159</v>
      </c>
    </row>
    <row r="32" spans="1:19" x14ac:dyDescent="0.2">
      <c r="A32" s="15" t="s">
        <v>201</v>
      </c>
      <c r="B32" s="13">
        <v>21.99926902</v>
      </c>
      <c r="C32" s="14" t="s">
        <v>159</v>
      </c>
      <c r="D32" s="13">
        <v>768.19899999999996</v>
      </c>
      <c r="E32" s="14" t="s">
        <v>159</v>
      </c>
      <c r="F32" s="13">
        <v>43.264000000000003</v>
      </c>
      <c r="G32" s="14" t="s">
        <v>159</v>
      </c>
      <c r="H32" s="13">
        <v>595.25849514000004</v>
      </c>
      <c r="I32" s="14" t="s">
        <v>159</v>
      </c>
      <c r="J32" s="13">
        <v>168.88800000000001</v>
      </c>
      <c r="K32" s="14" t="s">
        <v>159</v>
      </c>
      <c r="L32" s="13">
        <v>56.948473</v>
      </c>
      <c r="M32" s="14" t="s">
        <v>159</v>
      </c>
      <c r="N32" s="13">
        <v>719.959192490737</v>
      </c>
      <c r="O32" s="14" t="s">
        <v>159</v>
      </c>
      <c r="P32" s="13">
        <v>463.46199999999999</v>
      </c>
      <c r="Q32" s="14" t="s">
        <v>159</v>
      </c>
      <c r="R32" s="13">
        <v>2837.9784296507401</v>
      </c>
      <c r="S32" s="14" t="s">
        <v>159</v>
      </c>
    </row>
    <row r="34" spans="1:2" x14ac:dyDescent="0.2">
      <c r="A34" s="16" t="s">
        <v>202</v>
      </c>
      <c r="B34" s="16" t="s">
        <v>215</v>
      </c>
    </row>
    <row r="36" spans="1:2" x14ac:dyDescent="0.2">
      <c r="B36" s="16" t="s">
        <v>347</v>
      </c>
    </row>
    <row r="37" spans="1:2" x14ac:dyDescent="0.2">
      <c r="B37" s="16" t="s">
        <v>348</v>
      </c>
    </row>
    <row r="38" spans="1:2" x14ac:dyDescent="0.2">
      <c r="B38" s="16" t="s">
        <v>349</v>
      </c>
    </row>
    <row r="39" spans="1:2" x14ac:dyDescent="0.2">
      <c r="B39" s="16" t="s">
        <v>350</v>
      </c>
    </row>
    <row r="40" spans="1:2" x14ac:dyDescent="0.2">
      <c r="B40" s="16" t="s">
        <v>351</v>
      </c>
    </row>
    <row r="41" spans="1:2" x14ac:dyDescent="0.2">
      <c r="B41" s="16" t="s">
        <v>352</v>
      </c>
    </row>
    <row r="42" spans="1:2" x14ac:dyDescent="0.2">
      <c r="B42" s="16" t="s">
        <v>353</v>
      </c>
    </row>
    <row r="43" spans="1:2" x14ac:dyDescent="0.2">
      <c r="B43" s="16" t="s">
        <v>354</v>
      </c>
    </row>
    <row r="44" spans="1:2" x14ac:dyDescent="0.2">
      <c r="B44" s="16" t="s">
        <v>355</v>
      </c>
    </row>
    <row r="45" spans="1:2" x14ac:dyDescent="0.2">
      <c r="B45" s="16" t="s">
        <v>356</v>
      </c>
    </row>
    <row r="46" spans="1:2" x14ac:dyDescent="0.2">
      <c r="B46" s="16" t="s">
        <v>357</v>
      </c>
    </row>
    <row r="47" spans="1:2" x14ac:dyDescent="0.2">
      <c r="B47" s="16" t="s">
        <v>358</v>
      </c>
    </row>
    <row r="49" spans="1:2" x14ac:dyDescent="0.2">
      <c r="B49" s="16" t="s">
        <v>208</v>
      </c>
    </row>
    <row r="52" spans="1:2" x14ac:dyDescent="0.2">
      <c r="A52" s="17" t="str">
        <f>HYPERLINK("#'LOTTERIES 4'!A2", "&lt;&lt;&lt; Previous table")</f>
        <v>&lt;&lt;&lt; Previous table</v>
      </c>
    </row>
    <row r="53" spans="1:2" x14ac:dyDescent="0.2">
      <c r="A53" s="17" t="str">
        <f>HYPERLINK("#'LOTTERIES 6'!A2", "&gt;&gt;&gt; Next table")</f>
        <v>&gt;&gt;&gt; Next table</v>
      </c>
    </row>
  </sheetData>
  <mergeCells count="12">
    <mergeCell ref="A2:S2"/>
    <mergeCell ref="A3:S3"/>
    <mergeCell ref="A6:S6"/>
    <mergeCell ref="B5:C5"/>
    <mergeCell ref="D5:E5"/>
    <mergeCell ref="F5:G5"/>
    <mergeCell ref="H5:I5"/>
    <mergeCell ref="J5:K5"/>
    <mergeCell ref="L5:M5"/>
    <mergeCell ref="N5:O5"/>
    <mergeCell ref="P5:Q5"/>
    <mergeCell ref="R5:S5"/>
  </mergeCells>
  <pageMargins left="0.7" right="0.7" top="0.75" bottom="0.75" header="0.3" footer="0.3"/>
  <pageSetup paperSize="9" orientation="portrait" horizontalDpi="300" verticalDpi="300"/>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300-000000000000}">
  <dimension ref="A1:S53"/>
  <sheetViews>
    <sheetView workbookViewId="0"/>
  </sheetViews>
  <sheetFormatPr defaultColWidth="11.42578125" defaultRowHeight="12.75" x14ac:dyDescent="0.2"/>
  <cols>
    <col min="1" max="2" width="12.7109375" customWidth="1"/>
    <col min="3" max="3" width="4.42578125" customWidth="1"/>
    <col min="4" max="4" width="12.7109375" customWidth="1"/>
    <col min="5" max="5" width="4.42578125" customWidth="1"/>
    <col min="6" max="6" width="12.7109375" customWidth="1"/>
    <col min="7" max="7" width="4.42578125" customWidth="1"/>
    <col min="8" max="8" width="12.7109375" customWidth="1"/>
    <col min="9" max="9" width="4.42578125" customWidth="1"/>
    <col min="10" max="10" width="12.7109375" customWidth="1"/>
    <col min="11" max="11" width="4.42578125" customWidth="1"/>
    <col min="12" max="12" width="12.7109375" customWidth="1"/>
    <col min="13" max="13" width="4.42578125" customWidth="1"/>
    <col min="14" max="14" width="12.7109375" customWidth="1"/>
    <col min="15" max="15" width="4.42578125" customWidth="1"/>
    <col min="16" max="16" width="12.7109375" customWidth="1"/>
    <col min="17" max="17" width="4.42578125" customWidth="1"/>
    <col min="18" max="18" width="12.7109375" customWidth="1"/>
    <col min="19" max="19" width="4.42578125" customWidth="1"/>
  </cols>
  <sheetData>
    <row r="1" spans="1:19" x14ac:dyDescent="0.2">
      <c r="A1" s="8" t="str">
        <f>HYPERLINK("#'INDEX'!B71", "Link to index")</f>
        <v>Link to index</v>
      </c>
    </row>
    <row r="2" spans="1:19" ht="15.75" customHeight="1" x14ac:dyDescent="0.2">
      <c r="A2" s="25" t="s">
        <v>359</v>
      </c>
      <c r="B2" s="24"/>
      <c r="C2" s="24"/>
      <c r="D2" s="24"/>
      <c r="E2" s="24"/>
      <c r="F2" s="24"/>
      <c r="G2" s="24"/>
      <c r="H2" s="24"/>
      <c r="I2" s="24"/>
      <c r="J2" s="24"/>
      <c r="K2" s="24"/>
      <c r="L2" s="24"/>
      <c r="M2" s="24"/>
      <c r="N2" s="24"/>
      <c r="O2" s="24"/>
      <c r="P2" s="24"/>
      <c r="Q2" s="24"/>
      <c r="R2" s="24"/>
      <c r="S2" s="24"/>
    </row>
    <row r="3" spans="1:19" ht="15.75" customHeight="1" x14ac:dyDescent="0.2">
      <c r="A3" s="25" t="s">
        <v>89</v>
      </c>
      <c r="B3" s="24"/>
      <c r="C3" s="24"/>
      <c r="D3" s="24"/>
      <c r="E3" s="24"/>
      <c r="F3" s="24"/>
      <c r="G3" s="24"/>
      <c r="H3" s="24"/>
      <c r="I3" s="24"/>
      <c r="J3" s="24"/>
      <c r="K3" s="24"/>
      <c r="L3" s="24"/>
      <c r="M3" s="24"/>
      <c r="N3" s="24"/>
      <c r="O3" s="24"/>
      <c r="P3" s="24"/>
      <c r="Q3" s="24"/>
      <c r="R3" s="24"/>
      <c r="S3" s="24"/>
    </row>
    <row r="4" spans="1:19" ht="15.75" customHeight="1" x14ac:dyDescent="0.2"/>
    <row r="5" spans="1:19" ht="55.5" customHeight="1" x14ac:dyDescent="0.2">
      <c r="A5" s="11" t="s">
        <v>159</v>
      </c>
      <c r="B5" s="27" t="s">
        <v>160</v>
      </c>
      <c r="C5" s="27" t="s">
        <v>159</v>
      </c>
      <c r="D5" s="27" t="s">
        <v>161</v>
      </c>
      <c r="E5" s="27" t="s">
        <v>159</v>
      </c>
      <c r="F5" s="27" t="s">
        <v>162</v>
      </c>
      <c r="G5" s="27" t="s">
        <v>159</v>
      </c>
      <c r="H5" s="27" t="s">
        <v>163</v>
      </c>
      <c r="I5" s="27" t="s">
        <v>159</v>
      </c>
      <c r="J5" s="27" t="s">
        <v>164</v>
      </c>
      <c r="K5" s="27" t="s">
        <v>159</v>
      </c>
      <c r="L5" s="27" t="s">
        <v>165</v>
      </c>
      <c r="M5" s="27" t="s">
        <v>159</v>
      </c>
      <c r="N5" s="27" t="s">
        <v>166</v>
      </c>
      <c r="O5" s="27" t="s">
        <v>159</v>
      </c>
      <c r="P5" s="27" t="s">
        <v>167</v>
      </c>
      <c r="Q5" s="27" t="s">
        <v>159</v>
      </c>
      <c r="R5" s="27" t="s">
        <v>168</v>
      </c>
      <c r="S5" s="27" t="s">
        <v>159</v>
      </c>
    </row>
    <row r="6" spans="1:19" x14ac:dyDescent="0.2">
      <c r="A6" s="26" t="s">
        <v>169</v>
      </c>
      <c r="B6" s="26"/>
      <c r="C6" s="26"/>
      <c r="D6" s="26"/>
      <c r="E6" s="26"/>
      <c r="F6" s="26"/>
      <c r="G6" s="26"/>
      <c r="H6" s="26"/>
      <c r="I6" s="26"/>
      <c r="J6" s="26"/>
      <c r="K6" s="26"/>
      <c r="L6" s="26"/>
      <c r="M6" s="26"/>
      <c r="N6" s="26"/>
      <c r="O6" s="26"/>
      <c r="P6" s="26"/>
      <c r="Q6" s="26"/>
      <c r="R6" s="26"/>
      <c r="S6" s="26"/>
    </row>
    <row r="7" spans="1:19" x14ac:dyDescent="0.2">
      <c r="A7" s="12" t="s">
        <v>170</v>
      </c>
      <c r="B7" s="9">
        <v>27.936602685325301</v>
      </c>
      <c r="C7" s="10" t="s">
        <v>159</v>
      </c>
      <c r="D7" s="9">
        <v>608.46868381240597</v>
      </c>
      <c r="E7" s="10" t="s">
        <v>159</v>
      </c>
      <c r="F7" s="9">
        <v>25.913993948562801</v>
      </c>
      <c r="G7" s="10" t="s">
        <v>159</v>
      </c>
      <c r="H7" s="9">
        <v>418.93851739788198</v>
      </c>
      <c r="I7" s="10" t="s">
        <v>159</v>
      </c>
      <c r="J7" s="9">
        <v>127.314183055976</v>
      </c>
      <c r="K7" s="10" t="s">
        <v>159</v>
      </c>
      <c r="L7" s="9">
        <v>45.474810892587001</v>
      </c>
      <c r="M7" s="10" t="s">
        <v>159</v>
      </c>
      <c r="N7" s="9">
        <v>563.20363086232999</v>
      </c>
      <c r="O7" s="10" t="s">
        <v>159</v>
      </c>
      <c r="P7" s="9">
        <v>282.159984871407</v>
      </c>
      <c r="Q7" s="10" t="s">
        <v>159</v>
      </c>
      <c r="R7" s="9">
        <v>2099.41040752648</v>
      </c>
      <c r="S7" s="10" t="s">
        <v>159</v>
      </c>
    </row>
    <row r="8" spans="1:19" x14ac:dyDescent="0.2">
      <c r="A8" s="12" t="s">
        <v>171</v>
      </c>
      <c r="B8" s="9">
        <v>25.969253731343301</v>
      </c>
      <c r="C8" s="10" t="s">
        <v>159</v>
      </c>
      <c r="D8" s="9">
        <v>616.96619402985095</v>
      </c>
      <c r="E8" s="10" t="s">
        <v>159</v>
      </c>
      <c r="F8" s="9">
        <v>24.5241791044776</v>
      </c>
      <c r="G8" s="10" t="s">
        <v>159</v>
      </c>
      <c r="H8" s="9">
        <v>414.57332089552199</v>
      </c>
      <c r="I8" s="10" t="s">
        <v>159</v>
      </c>
      <c r="J8" s="9">
        <v>124.292201492537</v>
      </c>
      <c r="K8" s="10" t="s">
        <v>159</v>
      </c>
      <c r="L8" s="9">
        <v>33.480485074626898</v>
      </c>
      <c r="M8" s="10" t="s">
        <v>159</v>
      </c>
      <c r="N8" s="9">
        <v>505.04200746268702</v>
      </c>
      <c r="O8" s="10" t="s">
        <v>159</v>
      </c>
      <c r="P8" s="9">
        <v>277.517462686567</v>
      </c>
      <c r="Q8" s="10" t="s">
        <v>159</v>
      </c>
      <c r="R8" s="9">
        <v>2022.36510447761</v>
      </c>
      <c r="S8" s="10" t="s">
        <v>159</v>
      </c>
    </row>
    <row r="9" spans="1:19" x14ac:dyDescent="0.2">
      <c r="A9" s="12" t="s">
        <v>172</v>
      </c>
      <c r="B9" s="9">
        <v>27.105671641791002</v>
      </c>
      <c r="C9" s="10" t="s">
        <v>159</v>
      </c>
      <c r="D9" s="9">
        <v>636.78511194029898</v>
      </c>
      <c r="E9" s="10" t="s">
        <v>159</v>
      </c>
      <c r="F9" s="9">
        <v>26.5357089552239</v>
      </c>
      <c r="G9" s="10" t="s">
        <v>159</v>
      </c>
      <c r="H9" s="9">
        <v>454.61451492537299</v>
      </c>
      <c r="I9" s="10" t="s">
        <v>159</v>
      </c>
      <c r="J9" s="9">
        <v>133.50455223880601</v>
      </c>
      <c r="K9" s="10" t="s">
        <v>159</v>
      </c>
      <c r="L9" s="9">
        <v>33.203395522388099</v>
      </c>
      <c r="M9" s="10" t="s">
        <v>159</v>
      </c>
      <c r="N9" s="9">
        <v>524.265708955224</v>
      </c>
      <c r="O9" s="10" t="s">
        <v>159</v>
      </c>
      <c r="P9" s="9">
        <v>291.09309701492498</v>
      </c>
      <c r="Q9" s="10" t="s">
        <v>159</v>
      </c>
      <c r="R9" s="9">
        <v>2127.10776119403</v>
      </c>
      <c r="S9" s="10" t="s">
        <v>159</v>
      </c>
    </row>
    <row r="10" spans="1:19" x14ac:dyDescent="0.2">
      <c r="A10" s="12" t="s">
        <v>173</v>
      </c>
      <c r="B10" s="9">
        <v>27.314417404129799</v>
      </c>
      <c r="C10" s="10" t="s">
        <v>159</v>
      </c>
      <c r="D10" s="9">
        <v>644.82370943952799</v>
      </c>
      <c r="E10" s="10" t="s">
        <v>159</v>
      </c>
      <c r="F10" s="9">
        <v>25.3806932153392</v>
      </c>
      <c r="G10" s="10" t="s">
        <v>159</v>
      </c>
      <c r="H10" s="9">
        <v>528.56803097345096</v>
      </c>
      <c r="I10" s="10" t="s">
        <v>159</v>
      </c>
      <c r="J10" s="9">
        <v>138.942883480826</v>
      </c>
      <c r="K10" s="10" t="s">
        <v>159</v>
      </c>
      <c r="L10" s="9">
        <v>32.750958702064899</v>
      </c>
      <c r="M10" s="10" t="s">
        <v>159</v>
      </c>
      <c r="N10" s="9">
        <v>541.67673303834795</v>
      </c>
      <c r="O10" s="10" t="s">
        <v>159</v>
      </c>
      <c r="P10" s="9">
        <v>308.324852507375</v>
      </c>
      <c r="Q10" s="10" t="s">
        <v>159</v>
      </c>
      <c r="R10" s="9">
        <v>2247.7822787610598</v>
      </c>
      <c r="S10" s="10" t="s">
        <v>159</v>
      </c>
    </row>
    <row r="11" spans="1:19" x14ac:dyDescent="0.2">
      <c r="A11" s="12" t="s">
        <v>174</v>
      </c>
      <c r="B11" s="9">
        <v>27.0588616714697</v>
      </c>
      <c r="C11" s="10" t="s">
        <v>159</v>
      </c>
      <c r="D11" s="9">
        <v>620.06646253602298</v>
      </c>
      <c r="E11" s="10" t="s">
        <v>159</v>
      </c>
      <c r="F11" s="9">
        <v>24.2344596541787</v>
      </c>
      <c r="G11" s="10" t="s">
        <v>159</v>
      </c>
      <c r="H11" s="9">
        <v>524.412319884726</v>
      </c>
      <c r="I11" s="10" t="s">
        <v>159</v>
      </c>
      <c r="J11" s="9">
        <v>140.58519452449599</v>
      </c>
      <c r="K11" s="10" t="s">
        <v>159</v>
      </c>
      <c r="L11" s="9">
        <v>32.335137981736302</v>
      </c>
      <c r="M11" s="10" t="s">
        <v>159</v>
      </c>
      <c r="N11" s="9">
        <v>533.73613112391899</v>
      </c>
      <c r="O11" s="10" t="s">
        <v>159</v>
      </c>
      <c r="P11" s="9">
        <v>309.73270893371802</v>
      </c>
      <c r="Q11" s="10" t="s">
        <v>159</v>
      </c>
      <c r="R11" s="9">
        <v>2212.1612763102698</v>
      </c>
      <c r="S11" s="10" t="s">
        <v>159</v>
      </c>
    </row>
    <row r="12" spans="1:19" x14ac:dyDescent="0.2">
      <c r="A12" s="12" t="s">
        <v>175</v>
      </c>
      <c r="B12" s="9">
        <v>27.9349864130435</v>
      </c>
      <c r="C12" s="10" t="s">
        <v>159</v>
      </c>
      <c r="D12" s="9">
        <v>723.64833559782596</v>
      </c>
      <c r="E12" s="10" t="s">
        <v>159</v>
      </c>
      <c r="F12" s="9">
        <v>22.649082880434801</v>
      </c>
      <c r="G12" s="10" t="s">
        <v>159</v>
      </c>
      <c r="H12" s="9">
        <v>495.90906929347801</v>
      </c>
      <c r="I12" s="10" t="s">
        <v>159</v>
      </c>
      <c r="J12" s="9">
        <v>144.706997282609</v>
      </c>
      <c r="K12" s="10" t="s">
        <v>159</v>
      </c>
      <c r="L12" s="9">
        <v>32.746598641304303</v>
      </c>
      <c r="M12" s="10" t="s">
        <v>159</v>
      </c>
      <c r="N12" s="9">
        <v>530.50292119565199</v>
      </c>
      <c r="O12" s="10" t="s">
        <v>159</v>
      </c>
      <c r="P12" s="9">
        <v>300.36735733695701</v>
      </c>
      <c r="Q12" s="10" t="s">
        <v>159</v>
      </c>
      <c r="R12" s="9">
        <v>2278.4653486412999</v>
      </c>
      <c r="S12" s="10" t="s">
        <v>159</v>
      </c>
    </row>
    <row r="13" spans="1:19" x14ac:dyDescent="0.2">
      <c r="A13" s="12" t="s">
        <v>176</v>
      </c>
      <c r="B13" s="9">
        <v>27.534114927344799</v>
      </c>
      <c r="C13" s="10" t="s">
        <v>159</v>
      </c>
      <c r="D13" s="9">
        <v>714.170277410832</v>
      </c>
      <c r="E13" s="10" t="s">
        <v>159</v>
      </c>
      <c r="F13" s="9">
        <v>20.7697449509247</v>
      </c>
      <c r="G13" s="10" t="s">
        <v>180</v>
      </c>
      <c r="H13" s="9">
        <v>486.97153236459701</v>
      </c>
      <c r="I13" s="10" t="s">
        <v>159</v>
      </c>
      <c r="J13" s="9">
        <v>141.50756274768801</v>
      </c>
      <c r="K13" s="10" t="s">
        <v>159</v>
      </c>
      <c r="L13" s="9">
        <v>32.933731968295902</v>
      </c>
      <c r="M13" s="10" t="s">
        <v>179</v>
      </c>
      <c r="N13" s="9">
        <v>518.70894980184903</v>
      </c>
      <c r="O13" s="10" t="s">
        <v>344</v>
      </c>
      <c r="P13" s="9">
        <v>292.26456406869198</v>
      </c>
      <c r="Q13" s="10" t="s">
        <v>159</v>
      </c>
      <c r="R13" s="9">
        <v>2234.8604782402199</v>
      </c>
      <c r="S13" s="10" t="s">
        <v>180</v>
      </c>
    </row>
    <row r="14" spans="1:19" x14ac:dyDescent="0.2">
      <c r="A14" s="12" t="s">
        <v>177</v>
      </c>
      <c r="B14" s="9">
        <v>27.820384615384601</v>
      </c>
      <c r="C14" s="10" t="s">
        <v>159</v>
      </c>
      <c r="D14" s="9">
        <v>748.98416666666697</v>
      </c>
      <c r="E14" s="10" t="s">
        <v>159</v>
      </c>
      <c r="F14" s="9">
        <v>19.917756410256398</v>
      </c>
      <c r="G14" s="10" t="s">
        <v>180</v>
      </c>
      <c r="H14" s="9">
        <v>501.95698717948699</v>
      </c>
      <c r="I14" s="10" t="s">
        <v>159</v>
      </c>
      <c r="J14" s="9">
        <v>148.27144230769201</v>
      </c>
      <c r="K14" s="10" t="s">
        <v>159</v>
      </c>
      <c r="L14" s="9">
        <v>34.177435897435899</v>
      </c>
      <c r="M14" s="10" t="s">
        <v>159</v>
      </c>
      <c r="N14" s="9">
        <v>551.95323717948702</v>
      </c>
      <c r="O14" s="10" t="s">
        <v>159</v>
      </c>
      <c r="P14" s="9">
        <v>317.04060897435897</v>
      </c>
      <c r="Q14" s="10" t="s">
        <v>159</v>
      </c>
      <c r="R14" s="9">
        <v>2350.1220192307701</v>
      </c>
      <c r="S14" s="10" t="s">
        <v>180</v>
      </c>
    </row>
    <row r="15" spans="1:19" x14ac:dyDescent="0.2">
      <c r="A15" s="12" t="s">
        <v>181</v>
      </c>
      <c r="B15" s="9">
        <v>26.6205882352941</v>
      </c>
      <c r="C15" s="10" t="s">
        <v>159</v>
      </c>
      <c r="D15" s="9">
        <v>743.91176470588198</v>
      </c>
      <c r="E15" s="10" t="s">
        <v>159</v>
      </c>
      <c r="F15" s="9">
        <v>19.419117647058801</v>
      </c>
      <c r="G15" s="10" t="s">
        <v>180</v>
      </c>
      <c r="H15" s="9">
        <v>500.29705882352903</v>
      </c>
      <c r="I15" s="10" t="s">
        <v>159</v>
      </c>
      <c r="J15" s="9">
        <v>147.78088235294101</v>
      </c>
      <c r="K15" s="10" t="s">
        <v>159</v>
      </c>
      <c r="L15" s="9">
        <v>33.661764705882298</v>
      </c>
      <c r="M15" s="10" t="s">
        <v>159</v>
      </c>
      <c r="N15" s="9">
        <v>555.19411764705899</v>
      </c>
      <c r="O15" s="10" t="s">
        <v>159</v>
      </c>
      <c r="P15" s="9">
        <v>327.435294117647</v>
      </c>
      <c r="Q15" s="10" t="s">
        <v>159</v>
      </c>
      <c r="R15" s="9">
        <v>2354.32058823529</v>
      </c>
      <c r="S15" s="10" t="s">
        <v>180</v>
      </c>
    </row>
    <row r="16" spans="1:19" x14ac:dyDescent="0.2">
      <c r="A16" s="12" t="s">
        <v>182</v>
      </c>
      <c r="B16" s="9">
        <v>25.640281173594101</v>
      </c>
      <c r="C16" s="10" t="s">
        <v>159</v>
      </c>
      <c r="D16" s="9">
        <v>739.17267726161401</v>
      </c>
      <c r="E16" s="10" t="s">
        <v>159</v>
      </c>
      <c r="F16" s="9">
        <v>19.613019559902199</v>
      </c>
      <c r="G16" s="10" t="s">
        <v>180</v>
      </c>
      <c r="H16" s="9">
        <v>504.72426650366702</v>
      </c>
      <c r="I16" s="10" t="s">
        <v>159</v>
      </c>
      <c r="J16" s="9">
        <v>144.59969437652799</v>
      </c>
      <c r="K16" s="10" t="s">
        <v>159</v>
      </c>
      <c r="L16" s="9">
        <v>32.940220048899803</v>
      </c>
      <c r="M16" s="10" t="s">
        <v>159</v>
      </c>
      <c r="N16" s="9">
        <v>541.64339853300703</v>
      </c>
      <c r="O16" s="10" t="s">
        <v>159</v>
      </c>
      <c r="P16" s="9">
        <v>328.59061735941299</v>
      </c>
      <c r="Q16" s="10" t="s">
        <v>159</v>
      </c>
      <c r="R16" s="9">
        <v>2336.9241748166301</v>
      </c>
      <c r="S16" s="10" t="s">
        <v>180</v>
      </c>
    </row>
    <row r="17" spans="1:19" x14ac:dyDescent="0.2">
      <c r="A17" s="12" t="s">
        <v>183</v>
      </c>
      <c r="B17" s="9">
        <v>25.327932464454999</v>
      </c>
      <c r="C17" s="10" t="s">
        <v>159</v>
      </c>
      <c r="D17" s="9">
        <v>733.10254739336494</v>
      </c>
      <c r="E17" s="10" t="s">
        <v>159</v>
      </c>
      <c r="F17" s="9">
        <v>22.3066371445498</v>
      </c>
      <c r="G17" s="10" t="s">
        <v>180</v>
      </c>
      <c r="H17" s="9">
        <v>504.89081753554501</v>
      </c>
      <c r="I17" s="10" t="s">
        <v>159</v>
      </c>
      <c r="J17" s="9">
        <v>138.35346563981</v>
      </c>
      <c r="K17" s="10" t="s">
        <v>159</v>
      </c>
      <c r="L17" s="9">
        <v>40.600148104265401</v>
      </c>
      <c r="M17" s="10" t="s">
        <v>159</v>
      </c>
      <c r="N17" s="9">
        <v>542.06898696682504</v>
      </c>
      <c r="O17" s="10" t="s">
        <v>159</v>
      </c>
      <c r="P17" s="9">
        <v>336.07227488151699</v>
      </c>
      <c r="Q17" s="10" t="s">
        <v>159</v>
      </c>
      <c r="R17" s="9">
        <v>2342.7228101303299</v>
      </c>
      <c r="S17" s="10" t="s">
        <v>180</v>
      </c>
    </row>
    <row r="18" spans="1:19" x14ac:dyDescent="0.2">
      <c r="A18" s="12" t="s">
        <v>184</v>
      </c>
      <c r="B18" s="9">
        <v>25.2455983889528</v>
      </c>
      <c r="C18" s="10" t="s">
        <v>159</v>
      </c>
      <c r="D18" s="9">
        <v>711.44559838895304</v>
      </c>
      <c r="E18" s="10" t="s">
        <v>159</v>
      </c>
      <c r="F18" s="9">
        <v>21.565833716916</v>
      </c>
      <c r="G18" s="10" t="s">
        <v>180</v>
      </c>
      <c r="H18" s="9">
        <v>526.14715189873402</v>
      </c>
      <c r="I18" s="10" t="s">
        <v>159</v>
      </c>
      <c r="J18" s="9">
        <v>134.04870540851601</v>
      </c>
      <c r="K18" s="10" t="s">
        <v>159</v>
      </c>
      <c r="L18" s="9">
        <v>41.210184119677798</v>
      </c>
      <c r="M18" s="10" t="s">
        <v>159</v>
      </c>
      <c r="N18" s="9">
        <v>548.09085155350999</v>
      </c>
      <c r="O18" s="10" t="s">
        <v>159</v>
      </c>
      <c r="P18" s="9">
        <v>357.93150172612201</v>
      </c>
      <c r="Q18" s="10" t="s">
        <v>159</v>
      </c>
      <c r="R18" s="9">
        <v>2365.68542520138</v>
      </c>
      <c r="S18" s="10" t="s">
        <v>180</v>
      </c>
    </row>
    <row r="19" spans="1:19" x14ac:dyDescent="0.2">
      <c r="A19" s="12" t="s">
        <v>185</v>
      </c>
      <c r="B19" s="9">
        <v>25.963836302895299</v>
      </c>
      <c r="C19" s="10" t="s">
        <v>159</v>
      </c>
      <c r="D19" s="9">
        <v>739.54866369710498</v>
      </c>
      <c r="E19" s="10" t="s">
        <v>159</v>
      </c>
      <c r="F19" s="9">
        <v>21.364587973273899</v>
      </c>
      <c r="G19" s="10" t="s">
        <v>180</v>
      </c>
      <c r="H19" s="9">
        <v>531.27450303145895</v>
      </c>
      <c r="I19" s="10" t="s">
        <v>159</v>
      </c>
      <c r="J19" s="9">
        <v>137.092928730512</v>
      </c>
      <c r="K19" s="10" t="s">
        <v>159</v>
      </c>
      <c r="L19" s="9">
        <v>41.741286191536702</v>
      </c>
      <c r="M19" s="10" t="s">
        <v>159</v>
      </c>
      <c r="N19" s="9">
        <v>557.26141425389801</v>
      </c>
      <c r="O19" s="10" t="s">
        <v>159</v>
      </c>
      <c r="P19" s="9">
        <v>374.21787305122501</v>
      </c>
      <c r="Q19" s="10" t="s">
        <v>159</v>
      </c>
      <c r="R19" s="9">
        <v>2428.4650932319</v>
      </c>
      <c r="S19" s="10" t="s">
        <v>180</v>
      </c>
    </row>
    <row r="20" spans="1:19" x14ac:dyDescent="0.2">
      <c r="A20" s="12" t="s">
        <v>187</v>
      </c>
      <c r="B20" s="9">
        <v>26.220518358531301</v>
      </c>
      <c r="C20" s="10" t="s">
        <v>159</v>
      </c>
      <c r="D20" s="9">
        <v>786.06611771058294</v>
      </c>
      <c r="E20" s="10" t="s">
        <v>159</v>
      </c>
      <c r="F20" s="9">
        <v>22.323616900647899</v>
      </c>
      <c r="G20" s="10" t="s">
        <v>180</v>
      </c>
      <c r="H20" s="9">
        <v>556.33077753779696</v>
      </c>
      <c r="I20" s="10" t="s">
        <v>159</v>
      </c>
      <c r="J20" s="9">
        <v>140.545734341253</v>
      </c>
      <c r="K20" s="10" t="s">
        <v>159</v>
      </c>
      <c r="L20" s="9">
        <v>39.285097192224598</v>
      </c>
      <c r="M20" s="10" t="s">
        <v>159</v>
      </c>
      <c r="N20" s="9">
        <v>557.84203563714902</v>
      </c>
      <c r="O20" s="10" t="s">
        <v>159</v>
      </c>
      <c r="P20" s="9">
        <v>404.096434535637</v>
      </c>
      <c r="Q20" s="10" t="s">
        <v>159</v>
      </c>
      <c r="R20" s="9">
        <v>2532.71033221382</v>
      </c>
      <c r="S20" s="10" t="s">
        <v>180</v>
      </c>
    </row>
    <row r="21" spans="1:19" x14ac:dyDescent="0.2">
      <c r="A21" s="12" t="s">
        <v>188</v>
      </c>
      <c r="B21" s="9">
        <v>26.779588607594899</v>
      </c>
      <c r="C21" s="10" t="s">
        <v>159</v>
      </c>
      <c r="D21" s="9">
        <v>154.766587552743</v>
      </c>
      <c r="E21" s="10" t="s">
        <v>180</v>
      </c>
      <c r="F21" s="9">
        <v>22.762526371307999</v>
      </c>
      <c r="G21" s="10" t="s">
        <v>180</v>
      </c>
      <c r="H21" s="9">
        <v>539.082067510549</v>
      </c>
      <c r="I21" s="10" t="s">
        <v>159</v>
      </c>
      <c r="J21" s="9">
        <v>134.84488396624499</v>
      </c>
      <c r="K21" s="10" t="s">
        <v>159</v>
      </c>
      <c r="L21" s="9">
        <v>44.395912447257402</v>
      </c>
      <c r="M21" s="10" t="s">
        <v>159</v>
      </c>
      <c r="N21" s="9">
        <v>541.34123932141301</v>
      </c>
      <c r="O21" s="10" t="s">
        <v>159</v>
      </c>
      <c r="P21" s="9">
        <v>382.40920358649799</v>
      </c>
      <c r="Q21" s="10" t="s">
        <v>159</v>
      </c>
      <c r="R21" s="9">
        <v>1846.38200936361</v>
      </c>
      <c r="S21" s="10" t="s">
        <v>180</v>
      </c>
    </row>
    <row r="22" spans="1:19" x14ac:dyDescent="0.2">
      <c r="A22" s="12" t="s">
        <v>189</v>
      </c>
      <c r="B22" s="9">
        <v>23.350870010235401</v>
      </c>
      <c r="C22" s="10" t="s">
        <v>159</v>
      </c>
      <c r="D22" s="9">
        <v>547.96972876151494</v>
      </c>
      <c r="E22" s="10" t="s">
        <v>159</v>
      </c>
      <c r="F22" s="9">
        <v>21.0934749232344</v>
      </c>
      <c r="G22" s="10" t="s">
        <v>180</v>
      </c>
      <c r="H22" s="9">
        <v>501.56865404298901</v>
      </c>
      <c r="I22" s="10" t="s">
        <v>159</v>
      </c>
      <c r="J22" s="9">
        <v>128.55486182190401</v>
      </c>
      <c r="K22" s="10" t="s">
        <v>159</v>
      </c>
      <c r="L22" s="9">
        <v>40.137615148413502</v>
      </c>
      <c r="M22" s="10" t="s">
        <v>159</v>
      </c>
      <c r="N22" s="9">
        <v>511.54112077789102</v>
      </c>
      <c r="O22" s="10" t="s">
        <v>159</v>
      </c>
      <c r="P22" s="9">
        <v>360.71297338792198</v>
      </c>
      <c r="Q22" s="10" t="s">
        <v>159</v>
      </c>
      <c r="R22" s="9">
        <v>2134.9292988740999</v>
      </c>
      <c r="S22" s="10" t="s">
        <v>180</v>
      </c>
    </row>
    <row r="23" spans="1:19" x14ac:dyDescent="0.2">
      <c r="A23" s="12" t="s">
        <v>190</v>
      </c>
      <c r="B23" s="9">
        <v>24.938199999999998</v>
      </c>
      <c r="C23" s="10" t="s">
        <v>159</v>
      </c>
      <c r="D23" s="9">
        <v>588.92527500000006</v>
      </c>
      <c r="E23" s="10" t="s">
        <v>159</v>
      </c>
      <c r="F23" s="9">
        <v>23.558876900000001</v>
      </c>
      <c r="G23" s="10" t="s">
        <v>180</v>
      </c>
      <c r="H23" s="9">
        <v>537.17357500000003</v>
      </c>
      <c r="I23" s="10" t="s">
        <v>159</v>
      </c>
      <c r="J23" s="9">
        <v>139.0025</v>
      </c>
      <c r="K23" s="10" t="s">
        <v>159</v>
      </c>
      <c r="L23" s="9">
        <v>42.623125000000002</v>
      </c>
      <c r="M23" s="10" t="s">
        <v>159</v>
      </c>
      <c r="N23" s="9">
        <v>563.43482500000005</v>
      </c>
      <c r="O23" s="10" t="s">
        <v>159</v>
      </c>
      <c r="P23" s="9">
        <v>393.05982499999999</v>
      </c>
      <c r="Q23" s="10" t="s">
        <v>159</v>
      </c>
      <c r="R23" s="9">
        <v>2312.7162019000002</v>
      </c>
      <c r="S23" s="10" t="s">
        <v>180</v>
      </c>
    </row>
    <row r="24" spans="1:19" x14ac:dyDescent="0.2">
      <c r="A24" s="12" t="s">
        <v>191</v>
      </c>
      <c r="B24" s="9">
        <v>27.6865835777126</v>
      </c>
      <c r="C24" s="10" t="s">
        <v>159</v>
      </c>
      <c r="D24" s="9">
        <v>616.29956011730201</v>
      </c>
      <c r="E24" s="10" t="s">
        <v>159</v>
      </c>
      <c r="F24" s="9">
        <v>35.215418475073299</v>
      </c>
      <c r="G24" s="10" t="s">
        <v>180</v>
      </c>
      <c r="H24" s="9">
        <v>567.63411534701902</v>
      </c>
      <c r="I24" s="10" t="s">
        <v>159</v>
      </c>
      <c r="J24" s="9">
        <v>150.56424731182801</v>
      </c>
      <c r="K24" s="10" t="s">
        <v>197</v>
      </c>
      <c r="L24" s="9">
        <v>50.660532746823101</v>
      </c>
      <c r="M24" s="10" t="s">
        <v>159</v>
      </c>
      <c r="N24" s="9">
        <v>605.65449657868999</v>
      </c>
      <c r="O24" s="10" t="s">
        <v>159</v>
      </c>
      <c r="P24" s="9">
        <v>419.94247311828002</v>
      </c>
      <c r="Q24" s="10" t="s">
        <v>226</v>
      </c>
      <c r="R24" s="9">
        <v>2473.6574272727298</v>
      </c>
      <c r="S24" s="10" t="s">
        <v>180</v>
      </c>
    </row>
    <row r="25" spans="1:19" x14ac:dyDescent="0.2">
      <c r="A25" s="12" t="s">
        <v>192</v>
      </c>
      <c r="B25" s="9">
        <v>25.1975952380952</v>
      </c>
      <c r="C25" s="10" t="s">
        <v>159</v>
      </c>
      <c r="D25" s="9">
        <v>548.22666071214303</v>
      </c>
      <c r="E25" s="10" t="s">
        <v>159</v>
      </c>
      <c r="F25" s="9">
        <v>41.477325428571397</v>
      </c>
      <c r="G25" s="10" t="s">
        <v>180</v>
      </c>
      <c r="H25" s="9">
        <v>449.950023809524</v>
      </c>
      <c r="I25" s="10" t="s">
        <v>159</v>
      </c>
      <c r="J25" s="9">
        <v>133.58260659523799</v>
      </c>
      <c r="K25" s="10" t="s">
        <v>159</v>
      </c>
      <c r="L25" s="9">
        <v>41.946380952380999</v>
      </c>
      <c r="M25" s="10" t="s">
        <v>159</v>
      </c>
      <c r="N25" s="9">
        <v>548.32262516442904</v>
      </c>
      <c r="O25" s="10" t="s">
        <v>159</v>
      </c>
      <c r="P25" s="9">
        <v>396.898214285714</v>
      </c>
      <c r="Q25" s="10" t="s">
        <v>159</v>
      </c>
      <c r="R25" s="9">
        <v>2185.6014321860998</v>
      </c>
      <c r="S25" s="10" t="s">
        <v>180</v>
      </c>
    </row>
    <row r="26" spans="1:19" x14ac:dyDescent="0.2">
      <c r="A26" s="12" t="s">
        <v>193</v>
      </c>
      <c r="B26" s="9">
        <v>24.582584269662899</v>
      </c>
      <c r="C26" s="10" t="s">
        <v>159</v>
      </c>
      <c r="D26" s="9">
        <v>547.81954588015003</v>
      </c>
      <c r="E26" s="10" t="s">
        <v>159</v>
      </c>
      <c r="F26" s="9">
        <v>45.778014302434499</v>
      </c>
      <c r="G26" s="10" t="s">
        <v>180</v>
      </c>
      <c r="H26" s="9">
        <v>449.10304307116098</v>
      </c>
      <c r="I26" s="10" t="s">
        <v>159</v>
      </c>
      <c r="J26" s="9">
        <v>133.33401079377299</v>
      </c>
      <c r="K26" s="10" t="s">
        <v>159</v>
      </c>
      <c r="L26" s="9">
        <v>41.288025749063699</v>
      </c>
      <c r="M26" s="10" t="s">
        <v>159</v>
      </c>
      <c r="N26" s="9">
        <v>548.12063495435405</v>
      </c>
      <c r="O26" s="10" t="s">
        <v>345</v>
      </c>
      <c r="P26" s="9">
        <v>402.909480337079</v>
      </c>
      <c r="Q26" s="10" t="s">
        <v>159</v>
      </c>
      <c r="R26" s="9">
        <v>2192.9353393576798</v>
      </c>
      <c r="S26" s="10" t="s">
        <v>180</v>
      </c>
    </row>
    <row r="27" spans="1:19" x14ac:dyDescent="0.2">
      <c r="A27" s="12" t="s">
        <v>195</v>
      </c>
      <c r="B27" s="9">
        <v>23.148476454293601</v>
      </c>
      <c r="C27" s="10" t="s">
        <v>159</v>
      </c>
      <c r="D27" s="9">
        <v>589.85976454293598</v>
      </c>
      <c r="E27" s="10" t="s">
        <v>254</v>
      </c>
      <c r="F27" s="9">
        <v>50.379247922437699</v>
      </c>
      <c r="G27" s="10" t="s">
        <v>180</v>
      </c>
      <c r="H27" s="9">
        <v>474.32243767313003</v>
      </c>
      <c r="I27" s="10" t="s">
        <v>159</v>
      </c>
      <c r="J27" s="9">
        <v>138.22361495844899</v>
      </c>
      <c r="K27" s="10" t="s">
        <v>159</v>
      </c>
      <c r="L27" s="9">
        <v>43.758171745152403</v>
      </c>
      <c r="M27" s="10" t="s">
        <v>159</v>
      </c>
      <c r="N27" s="9">
        <v>575.50221360226203</v>
      </c>
      <c r="O27" s="10" t="s">
        <v>255</v>
      </c>
      <c r="P27" s="9">
        <v>424.75653277931701</v>
      </c>
      <c r="Q27" s="10" t="s">
        <v>159</v>
      </c>
      <c r="R27" s="9">
        <v>2319.9504596779798</v>
      </c>
      <c r="S27" s="10" t="s">
        <v>180</v>
      </c>
    </row>
    <row r="28" spans="1:19" x14ac:dyDescent="0.2">
      <c r="A28" s="12" t="s">
        <v>196</v>
      </c>
      <c r="B28" s="9">
        <v>21.431488203266799</v>
      </c>
      <c r="C28" s="10" t="s">
        <v>159</v>
      </c>
      <c r="D28" s="9">
        <v>544.95263157894703</v>
      </c>
      <c r="E28" s="10" t="s">
        <v>159</v>
      </c>
      <c r="F28" s="9">
        <v>45.269973502722301</v>
      </c>
      <c r="G28" s="10" t="s">
        <v>180</v>
      </c>
      <c r="H28" s="9">
        <v>437.64592534392</v>
      </c>
      <c r="I28" s="10" t="s">
        <v>159</v>
      </c>
      <c r="J28" s="9">
        <v>127.482168784029</v>
      </c>
      <c r="K28" s="10" t="s">
        <v>159</v>
      </c>
      <c r="L28" s="9">
        <v>41.025093012704197</v>
      </c>
      <c r="M28" s="10" t="s">
        <v>159</v>
      </c>
      <c r="N28" s="9">
        <v>532.71962341197798</v>
      </c>
      <c r="O28" s="10" t="s">
        <v>256</v>
      </c>
      <c r="P28" s="9">
        <v>385.40213248638798</v>
      </c>
      <c r="Q28" s="10" t="s">
        <v>159</v>
      </c>
      <c r="R28" s="9">
        <v>2135.9290363239602</v>
      </c>
      <c r="S28" s="10" t="s">
        <v>180</v>
      </c>
    </row>
    <row r="29" spans="1:19" x14ac:dyDescent="0.2">
      <c r="A29" s="12" t="s">
        <v>198</v>
      </c>
      <c r="B29" s="9">
        <v>21.429363312555701</v>
      </c>
      <c r="C29" s="10" t="s">
        <v>159</v>
      </c>
      <c r="D29" s="9">
        <v>567.17867319679397</v>
      </c>
      <c r="E29" s="10" t="s">
        <v>159</v>
      </c>
      <c r="F29" s="9">
        <v>50.154608192341897</v>
      </c>
      <c r="G29" s="10" t="s">
        <v>180</v>
      </c>
      <c r="H29" s="9">
        <v>453.03171609015999</v>
      </c>
      <c r="I29" s="10" t="s">
        <v>159</v>
      </c>
      <c r="J29" s="9">
        <v>129.99392252894</v>
      </c>
      <c r="K29" s="10" t="s">
        <v>159</v>
      </c>
      <c r="L29" s="9">
        <v>41.6542846616207</v>
      </c>
      <c r="M29" s="10" t="s">
        <v>159</v>
      </c>
      <c r="N29" s="9">
        <v>539.63631702203202</v>
      </c>
      <c r="O29" s="10" t="s">
        <v>159</v>
      </c>
      <c r="P29" s="9">
        <v>389.28492876224402</v>
      </c>
      <c r="Q29" s="10" t="s">
        <v>159</v>
      </c>
      <c r="R29" s="9">
        <v>2192.3638137666899</v>
      </c>
      <c r="S29" s="10" t="s">
        <v>180</v>
      </c>
    </row>
    <row r="30" spans="1:19" x14ac:dyDescent="0.2">
      <c r="A30" s="12" t="s">
        <v>199</v>
      </c>
      <c r="B30" s="9">
        <v>25.265074496056101</v>
      </c>
      <c r="C30" s="10" t="s">
        <v>257</v>
      </c>
      <c r="D30" s="9">
        <v>736.892857142857</v>
      </c>
      <c r="E30" s="10" t="s">
        <v>257</v>
      </c>
      <c r="F30" s="9">
        <v>50.951336546888697</v>
      </c>
      <c r="G30" s="10" t="s">
        <v>346</v>
      </c>
      <c r="H30" s="9">
        <v>538.00122335363699</v>
      </c>
      <c r="I30" s="10" t="s">
        <v>257</v>
      </c>
      <c r="J30" s="9">
        <v>157.84338299737101</v>
      </c>
      <c r="K30" s="10" t="s">
        <v>257</v>
      </c>
      <c r="L30" s="9">
        <v>49.552280214723901</v>
      </c>
      <c r="M30" s="10" t="s">
        <v>257</v>
      </c>
      <c r="N30" s="9">
        <v>659.251293088897</v>
      </c>
      <c r="O30" s="10" t="s">
        <v>257</v>
      </c>
      <c r="P30" s="9">
        <v>442.99044697633701</v>
      </c>
      <c r="Q30" s="10" t="s">
        <v>257</v>
      </c>
      <c r="R30" s="9">
        <v>2660.74789481677</v>
      </c>
      <c r="S30" s="10" t="s">
        <v>180</v>
      </c>
    </row>
    <row r="31" spans="1:19" x14ac:dyDescent="0.2">
      <c r="A31" s="12" t="s">
        <v>200</v>
      </c>
      <c r="B31" s="9">
        <v>23.053154710458099</v>
      </c>
      <c r="C31" s="10" t="s">
        <v>159</v>
      </c>
      <c r="D31" s="9">
        <v>729.69734226447702</v>
      </c>
      <c r="E31" s="10" t="s">
        <v>159</v>
      </c>
      <c r="F31" s="9">
        <v>49.325626620570397</v>
      </c>
      <c r="G31" s="10" t="s">
        <v>258</v>
      </c>
      <c r="H31" s="9">
        <v>560.58040805164205</v>
      </c>
      <c r="I31" s="10" t="s">
        <v>159</v>
      </c>
      <c r="J31" s="9">
        <v>162.36834485739001</v>
      </c>
      <c r="K31" s="10" t="s">
        <v>159</v>
      </c>
      <c r="L31" s="9">
        <v>53.776102117545399</v>
      </c>
      <c r="M31" s="10" t="s">
        <v>159</v>
      </c>
      <c r="N31" s="9">
        <v>659.93108602741404</v>
      </c>
      <c r="O31" s="10" t="s">
        <v>159</v>
      </c>
      <c r="P31" s="9">
        <v>426.20916162489198</v>
      </c>
      <c r="Q31" s="10" t="s">
        <v>159</v>
      </c>
      <c r="R31" s="9">
        <v>2664.9412262743899</v>
      </c>
      <c r="S31" s="10" t="s">
        <v>159</v>
      </c>
    </row>
    <row r="32" spans="1:19" x14ac:dyDescent="0.2">
      <c r="A32" s="15" t="s">
        <v>201</v>
      </c>
      <c r="B32" s="13">
        <v>21.99926902</v>
      </c>
      <c r="C32" s="14" t="s">
        <v>159</v>
      </c>
      <c r="D32" s="13">
        <v>768.19899999999996</v>
      </c>
      <c r="E32" s="14" t="s">
        <v>159</v>
      </c>
      <c r="F32" s="13">
        <v>43.264000000000003</v>
      </c>
      <c r="G32" s="14" t="s">
        <v>159</v>
      </c>
      <c r="H32" s="13">
        <v>595.25849514000004</v>
      </c>
      <c r="I32" s="14" t="s">
        <v>159</v>
      </c>
      <c r="J32" s="13">
        <v>168.88800000000001</v>
      </c>
      <c r="K32" s="14" t="s">
        <v>159</v>
      </c>
      <c r="L32" s="13">
        <v>56.948473</v>
      </c>
      <c r="M32" s="14" t="s">
        <v>159</v>
      </c>
      <c r="N32" s="13">
        <v>719.959192490737</v>
      </c>
      <c r="O32" s="14" t="s">
        <v>159</v>
      </c>
      <c r="P32" s="13">
        <v>463.46199999999999</v>
      </c>
      <c r="Q32" s="14" t="s">
        <v>159</v>
      </c>
      <c r="R32" s="13">
        <v>2837.9784296507401</v>
      </c>
      <c r="S32" s="14" t="s">
        <v>159</v>
      </c>
    </row>
    <row r="34" spans="1:2" x14ac:dyDescent="0.2">
      <c r="A34" s="16" t="s">
        <v>202</v>
      </c>
      <c r="B34" s="16" t="s">
        <v>215</v>
      </c>
    </row>
    <row r="36" spans="1:2" x14ac:dyDescent="0.2">
      <c r="B36" s="16" t="s">
        <v>347</v>
      </c>
    </row>
    <row r="37" spans="1:2" x14ac:dyDescent="0.2">
      <c r="B37" s="16" t="s">
        <v>348</v>
      </c>
    </row>
    <row r="38" spans="1:2" x14ac:dyDescent="0.2">
      <c r="B38" s="16" t="s">
        <v>349</v>
      </c>
    </row>
    <row r="39" spans="1:2" x14ac:dyDescent="0.2">
      <c r="B39" s="16" t="s">
        <v>350</v>
      </c>
    </row>
    <row r="40" spans="1:2" x14ac:dyDescent="0.2">
      <c r="B40" s="16" t="s">
        <v>351</v>
      </c>
    </row>
    <row r="41" spans="1:2" x14ac:dyDescent="0.2">
      <c r="B41" s="16" t="s">
        <v>352</v>
      </c>
    </row>
    <row r="42" spans="1:2" x14ac:dyDescent="0.2">
      <c r="B42" s="16" t="s">
        <v>353</v>
      </c>
    </row>
    <row r="43" spans="1:2" x14ac:dyDescent="0.2">
      <c r="B43" s="16" t="s">
        <v>354</v>
      </c>
    </row>
    <row r="44" spans="1:2" x14ac:dyDescent="0.2">
      <c r="B44" s="16" t="s">
        <v>355</v>
      </c>
    </row>
    <row r="45" spans="1:2" x14ac:dyDescent="0.2">
      <c r="B45" s="16" t="s">
        <v>356</v>
      </c>
    </row>
    <row r="46" spans="1:2" x14ac:dyDescent="0.2">
      <c r="B46" s="16" t="s">
        <v>357</v>
      </c>
    </row>
    <row r="47" spans="1:2" x14ac:dyDescent="0.2">
      <c r="B47" s="16" t="s">
        <v>358</v>
      </c>
    </row>
    <row r="49" spans="1:2" x14ac:dyDescent="0.2">
      <c r="B49" s="16" t="s">
        <v>208</v>
      </c>
    </row>
    <row r="52" spans="1:2" x14ac:dyDescent="0.2">
      <c r="A52" s="17" t="str">
        <f>HYPERLINK("#'LOTTERIES 5'!A2", "&lt;&lt;&lt; Previous table")</f>
        <v>&lt;&lt;&lt; Previous table</v>
      </c>
    </row>
    <row r="53" spans="1:2" x14ac:dyDescent="0.2">
      <c r="A53" s="17" t="str">
        <f>HYPERLINK("#'LOTTERIES 7'!A2", "&gt;&gt;&gt; Next table")</f>
        <v>&gt;&gt;&gt; Next table</v>
      </c>
    </row>
  </sheetData>
  <mergeCells count="12">
    <mergeCell ref="A2:S2"/>
    <mergeCell ref="A3:S3"/>
    <mergeCell ref="A6:S6"/>
    <mergeCell ref="B5:C5"/>
    <mergeCell ref="D5:E5"/>
    <mergeCell ref="F5:G5"/>
    <mergeCell ref="H5:I5"/>
    <mergeCell ref="J5:K5"/>
    <mergeCell ref="L5:M5"/>
    <mergeCell ref="N5:O5"/>
    <mergeCell ref="P5:Q5"/>
    <mergeCell ref="R5:S5"/>
  </mergeCells>
  <pageMargins left="0.7" right="0.7" top="0.75" bottom="0.75" header="0.3" footer="0.3"/>
  <pageSetup paperSize="9" orientation="portrait" horizontalDpi="300" verticalDpi="300"/>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400-000000000000}">
  <dimension ref="A1:S53"/>
  <sheetViews>
    <sheetView workbookViewId="0"/>
  </sheetViews>
  <sheetFormatPr defaultColWidth="11.42578125" defaultRowHeight="12.75" x14ac:dyDescent="0.2"/>
  <cols>
    <col min="1" max="2" width="12.7109375" customWidth="1"/>
    <col min="3" max="3" width="4.42578125" customWidth="1"/>
    <col min="4" max="4" width="12.7109375" customWidth="1"/>
    <col min="5" max="5" width="4.42578125" customWidth="1"/>
    <col min="6" max="6" width="12.7109375" customWidth="1"/>
    <col min="7" max="7" width="4.42578125" customWidth="1"/>
    <col min="8" max="8" width="12.7109375" customWidth="1"/>
    <col min="9" max="9" width="4.42578125" customWidth="1"/>
    <col min="10" max="10" width="12.7109375" customWidth="1"/>
    <col min="11" max="11" width="4.42578125" customWidth="1"/>
    <col min="12" max="12" width="12.7109375" customWidth="1"/>
    <col min="13" max="13" width="4.42578125" customWidth="1"/>
    <col min="14" max="14" width="12.7109375" customWidth="1"/>
    <col min="15" max="15" width="4.42578125" customWidth="1"/>
    <col min="16" max="16" width="12.7109375" customWidth="1"/>
    <col min="17" max="17" width="4.42578125" customWidth="1"/>
    <col min="18" max="18" width="12.7109375" customWidth="1"/>
    <col min="19" max="19" width="4.42578125" customWidth="1"/>
  </cols>
  <sheetData>
    <row r="1" spans="1:19" x14ac:dyDescent="0.2">
      <c r="A1" s="8" t="str">
        <f>HYPERLINK("#'INDEX'!B72", "Link to index")</f>
        <v>Link to index</v>
      </c>
    </row>
    <row r="2" spans="1:19" ht="15.75" customHeight="1" x14ac:dyDescent="0.2">
      <c r="A2" s="25" t="s">
        <v>360</v>
      </c>
      <c r="B2" s="24"/>
      <c r="C2" s="24"/>
      <c r="D2" s="24"/>
      <c r="E2" s="24"/>
      <c r="F2" s="24"/>
      <c r="G2" s="24"/>
      <c r="H2" s="24"/>
      <c r="I2" s="24"/>
      <c r="J2" s="24"/>
      <c r="K2" s="24"/>
      <c r="L2" s="24"/>
      <c r="M2" s="24"/>
      <c r="N2" s="24"/>
      <c r="O2" s="24"/>
      <c r="P2" s="24"/>
      <c r="Q2" s="24"/>
      <c r="R2" s="24"/>
      <c r="S2" s="24"/>
    </row>
    <row r="3" spans="1:19" ht="15.75" customHeight="1" x14ac:dyDescent="0.2">
      <c r="A3" s="25" t="s">
        <v>90</v>
      </c>
      <c r="B3" s="24"/>
      <c r="C3" s="24"/>
      <c r="D3" s="24"/>
      <c r="E3" s="24"/>
      <c r="F3" s="24"/>
      <c r="G3" s="24"/>
      <c r="H3" s="24"/>
      <c r="I3" s="24"/>
      <c r="J3" s="24"/>
      <c r="K3" s="24"/>
      <c r="L3" s="24"/>
      <c r="M3" s="24"/>
      <c r="N3" s="24"/>
      <c r="O3" s="24"/>
      <c r="P3" s="24"/>
      <c r="Q3" s="24"/>
      <c r="R3" s="24"/>
      <c r="S3" s="24"/>
    </row>
    <row r="4" spans="1:19" ht="15.75" customHeight="1" x14ac:dyDescent="0.2"/>
    <row r="5" spans="1:19" ht="55.5" customHeight="1" x14ac:dyDescent="0.2">
      <c r="A5" s="11" t="s">
        <v>159</v>
      </c>
      <c r="B5" s="27" t="s">
        <v>160</v>
      </c>
      <c r="C5" s="27" t="s">
        <v>159</v>
      </c>
      <c r="D5" s="27" t="s">
        <v>161</v>
      </c>
      <c r="E5" s="27" t="s">
        <v>159</v>
      </c>
      <c r="F5" s="27" t="s">
        <v>162</v>
      </c>
      <c r="G5" s="27" t="s">
        <v>159</v>
      </c>
      <c r="H5" s="27" t="s">
        <v>163</v>
      </c>
      <c r="I5" s="27" t="s">
        <v>159</v>
      </c>
      <c r="J5" s="27" t="s">
        <v>164</v>
      </c>
      <c r="K5" s="27" t="s">
        <v>159</v>
      </c>
      <c r="L5" s="27" t="s">
        <v>165</v>
      </c>
      <c r="M5" s="27" t="s">
        <v>159</v>
      </c>
      <c r="N5" s="27" t="s">
        <v>166</v>
      </c>
      <c r="O5" s="27" t="s">
        <v>159</v>
      </c>
      <c r="P5" s="27" t="s">
        <v>167</v>
      </c>
      <c r="Q5" s="27" t="s">
        <v>159</v>
      </c>
      <c r="R5" s="27" t="s">
        <v>168</v>
      </c>
      <c r="S5" s="27" t="s">
        <v>159</v>
      </c>
    </row>
    <row r="6" spans="1:19" x14ac:dyDescent="0.2">
      <c r="A6" s="26" t="s">
        <v>212</v>
      </c>
      <c r="B6" s="26"/>
      <c r="C6" s="26"/>
      <c r="D6" s="26"/>
      <c r="E6" s="26"/>
      <c r="F6" s="26"/>
      <c r="G6" s="26"/>
      <c r="H6" s="26"/>
      <c r="I6" s="26"/>
      <c r="J6" s="26"/>
      <c r="K6" s="26"/>
      <c r="L6" s="26"/>
      <c r="M6" s="26"/>
      <c r="N6" s="26"/>
      <c r="O6" s="26"/>
      <c r="P6" s="26"/>
      <c r="Q6" s="26"/>
      <c r="R6" s="26"/>
      <c r="S6" s="26"/>
    </row>
    <row r="7" spans="1:19" x14ac:dyDescent="0.2">
      <c r="A7" s="12" t="s">
        <v>170</v>
      </c>
      <c r="B7" s="18">
        <v>69.719517334693805</v>
      </c>
      <c r="C7" s="10" t="s">
        <v>159</v>
      </c>
      <c r="D7" s="18">
        <v>74.635585804071596</v>
      </c>
      <c r="E7" s="10" t="s">
        <v>159</v>
      </c>
      <c r="F7" s="18">
        <v>117.155416971382</v>
      </c>
      <c r="G7" s="10" t="s">
        <v>159</v>
      </c>
      <c r="H7" s="18">
        <v>97.994579585211</v>
      </c>
      <c r="I7" s="10" t="s">
        <v>159</v>
      </c>
      <c r="J7" s="18">
        <v>64.511567243497595</v>
      </c>
      <c r="K7" s="10" t="s">
        <v>159</v>
      </c>
      <c r="L7" s="18">
        <v>73.563813344260595</v>
      </c>
      <c r="M7" s="10" t="s">
        <v>159</v>
      </c>
      <c r="N7" s="18">
        <v>93.497904108519805</v>
      </c>
      <c r="O7" s="10" t="s">
        <v>159</v>
      </c>
      <c r="P7" s="18">
        <v>123.623324644212</v>
      </c>
      <c r="Q7" s="10" t="s">
        <v>159</v>
      </c>
      <c r="R7" s="18">
        <v>87.654872796790301</v>
      </c>
      <c r="S7" s="10" t="s">
        <v>159</v>
      </c>
    </row>
    <row r="8" spans="1:19" x14ac:dyDescent="0.2">
      <c r="A8" s="12" t="s">
        <v>171</v>
      </c>
      <c r="B8" s="18">
        <v>64.9066594197499</v>
      </c>
      <c r="C8" s="10" t="s">
        <v>159</v>
      </c>
      <c r="D8" s="18">
        <v>75.705845940770502</v>
      </c>
      <c r="E8" s="10" t="s">
        <v>159</v>
      </c>
      <c r="F8" s="18">
        <v>108.94189869276001</v>
      </c>
      <c r="G8" s="10" t="s">
        <v>159</v>
      </c>
      <c r="H8" s="18">
        <v>96.343436566449498</v>
      </c>
      <c r="I8" s="10" t="s">
        <v>159</v>
      </c>
      <c r="J8" s="18">
        <v>63.513841703357102</v>
      </c>
      <c r="K8" s="10" t="s">
        <v>159</v>
      </c>
      <c r="L8" s="18">
        <v>54.721448308281502</v>
      </c>
      <c r="M8" s="10" t="s">
        <v>159</v>
      </c>
      <c r="N8" s="18">
        <v>84.104469754969998</v>
      </c>
      <c r="O8" s="10" t="s">
        <v>159</v>
      </c>
      <c r="P8" s="18">
        <v>120.704943598334</v>
      </c>
      <c r="Q8" s="10" t="s">
        <v>159</v>
      </c>
      <c r="R8" s="18">
        <v>84.426614531840798</v>
      </c>
      <c r="S8" s="10" t="s">
        <v>159</v>
      </c>
    </row>
    <row r="9" spans="1:19" x14ac:dyDescent="0.2">
      <c r="A9" s="12" t="s">
        <v>172</v>
      </c>
      <c r="B9" s="18">
        <v>67.211396715095205</v>
      </c>
      <c r="C9" s="10" t="s">
        <v>159</v>
      </c>
      <c r="D9" s="18">
        <v>77.193324097564698</v>
      </c>
      <c r="E9" s="10" t="s">
        <v>159</v>
      </c>
      <c r="F9" s="18">
        <v>114.93877427000101</v>
      </c>
      <c r="G9" s="10" t="s">
        <v>159</v>
      </c>
      <c r="H9" s="18">
        <v>103.85424581205901</v>
      </c>
      <c r="I9" s="10" t="s">
        <v>159</v>
      </c>
      <c r="J9" s="18">
        <v>67.756753557349697</v>
      </c>
      <c r="K9" s="10" t="s">
        <v>159</v>
      </c>
      <c r="L9" s="18">
        <v>54.169038988089298</v>
      </c>
      <c r="M9" s="10" t="s">
        <v>159</v>
      </c>
      <c r="N9" s="18">
        <v>86.421578639334896</v>
      </c>
      <c r="O9" s="10" t="s">
        <v>159</v>
      </c>
      <c r="P9" s="18">
        <v>124.205917599885</v>
      </c>
      <c r="Q9" s="10" t="s">
        <v>159</v>
      </c>
      <c r="R9" s="18">
        <v>87.689051556639996</v>
      </c>
      <c r="S9" s="10" t="s">
        <v>159</v>
      </c>
    </row>
    <row r="10" spans="1:19" x14ac:dyDescent="0.2">
      <c r="A10" s="12" t="s">
        <v>173</v>
      </c>
      <c r="B10" s="18">
        <v>67.828193823119904</v>
      </c>
      <c r="C10" s="10" t="s">
        <v>159</v>
      </c>
      <c r="D10" s="18">
        <v>78.146939820511406</v>
      </c>
      <c r="E10" s="10" t="s">
        <v>159</v>
      </c>
      <c r="F10" s="18">
        <v>109.03581492828501</v>
      </c>
      <c r="G10" s="10" t="s">
        <v>159</v>
      </c>
      <c r="H10" s="18">
        <v>120.21404757677</v>
      </c>
      <c r="I10" s="10" t="s">
        <v>159</v>
      </c>
      <c r="J10" s="18">
        <v>70.852777643988105</v>
      </c>
      <c r="K10" s="10" t="s">
        <v>159</v>
      </c>
      <c r="L10" s="18">
        <v>53.976088061739198</v>
      </c>
      <c r="M10" s="10" t="s">
        <v>159</v>
      </c>
      <c r="N10" s="18">
        <v>89.359212403633606</v>
      </c>
      <c r="O10" s="10" t="s">
        <v>159</v>
      </c>
      <c r="P10" s="18">
        <v>130.79299918176301</v>
      </c>
      <c r="Q10" s="10" t="s">
        <v>159</v>
      </c>
      <c r="R10" s="18">
        <v>92.600995157578495</v>
      </c>
      <c r="S10" s="10" t="s">
        <v>159</v>
      </c>
    </row>
    <row r="11" spans="1:19" x14ac:dyDescent="0.2">
      <c r="A11" s="12" t="s">
        <v>174</v>
      </c>
      <c r="B11" s="18">
        <v>67.872620986493004</v>
      </c>
      <c r="C11" s="10" t="s">
        <v>159</v>
      </c>
      <c r="D11" s="18">
        <v>75.925499781284103</v>
      </c>
      <c r="E11" s="10" t="s">
        <v>159</v>
      </c>
      <c r="F11" s="18">
        <v>104.42426873173901</v>
      </c>
      <c r="G11" s="10" t="s">
        <v>159</v>
      </c>
      <c r="H11" s="18">
        <v>119.99879124864</v>
      </c>
      <c r="I11" s="10" t="s">
        <v>159</v>
      </c>
      <c r="J11" s="18">
        <v>72.867057876811799</v>
      </c>
      <c r="K11" s="10" t="s">
        <v>159</v>
      </c>
      <c r="L11" s="18">
        <v>54.3722764824115</v>
      </c>
      <c r="M11" s="10" t="s">
        <v>159</v>
      </c>
      <c r="N11" s="18">
        <v>89.008974872812601</v>
      </c>
      <c r="O11" s="10" t="s">
        <v>159</v>
      </c>
      <c r="P11" s="18">
        <v>132.26665895460599</v>
      </c>
      <c r="Q11" s="10" t="s">
        <v>159</v>
      </c>
      <c r="R11" s="18">
        <v>92.047303370700206</v>
      </c>
      <c r="S11" s="10" t="s">
        <v>159</v>
      </c>
    </row>
    <row r="12" spans="1:19" x14ac:dyDescent="0.2">
      <c r="A12" s="12" t="s">
        <v>175</v>
      </c>
      <c r="B12" s="18">
        <v>73.097015003310602</v>
      </c>
      <c r="C12" s="10" t="s">
        <v>159</v>
      </c>
      <c r="D12" s="18">
        <v>92.661345179001003</v>
      </c>
      <c r="E12" s="10" t="s">
        <v>159</v>
      </c>
      <c r="F12" s="18">
        <v>101.73830730175099</v>
      </c>
      <c r="G12" s="10" t="s">
        <v>159</v>
      </c>
      <c r="H12" s="18">
        <v>118.079311022507</v>
      </c>
      <c r="I12" s="10" t="s">
        <v>159</v>
      </c>
      <c r="J12" s="18">
        <v>78.992742745468803</v>
      </c>
      <c r="K12" s="10" t="s">
        <v>159</v>
      </c>
      <c r="L12" s="18">
        <v>58.1645753757943</v>
      </c>
      <c r="M12" s="10" t="s">
        <v>159</v>
      </c>
      <c r="N12" s="18">
        <v>92.525119830218301</v>
      </c>
      <c r="O12" s="10" t="s">
        <v>159</v>
      </c>
      <c r="P12" s="18">
        <v>133.75447741060401</v>
      </c>
      <c r="Q12" s="10" t="s">
        <v>159</v>
      </c>
      <c r="R12" s="18">
        <v>99.101864267173298</v>
      </c>
      <c r="S12" s="10" t="s">
        <v>159</v>
      </c>
    </row>
    <row r="13" spans="1:19" x14ac:dyDescent="0.2">
      <c r="A13" s="12" t="s">
        <v>176</v>
      </c>
      <c r="B13" s="18">
        <v>72.883176965316906</v>
      </c>
      <c r="C13" s="10" t="s">
        <v>159</v>
      </c>
      <c r="D13" s="18">
        <v>92.864250206372603</v>
      </c>
      <c r="E13" s="10" t="s">
        <v>159</v>
      </c>
      <c r="F13" s="18">
        <v>94.921037539902102</v>
      </c>
      <c r="G13" s="10" t="s">
        <v>180</v>
      </c>
      <c r="H13" s="18">
        <v>116.570977603855</v>
      </c>
      <c r="I13" s="10" t="s">
        <v>159</v>
      </c>
      <c r="J13" s="18">
        <v>78.848567195598804</v>
      </c>
      <c r="K13" s="10" t="s">
        <v>159</v>
      </c>
      <c r="L13" s="18">
        <v>59.885161738266497</v>
      </c>
      <c r="M13" s="10" t="s">
        <v>179</v>
      </c>
      <c r="N13" s="18">
        <v>91.729732155638104</v>
      </c>
      <c r="O13" s="10" t="s">
        <v>344</v>
      </c>
      <c r="P13" s="18">
        <v>131.63932002233</v>
      </c>
      <c r="Q13" s="10" t="s">
        <v>159</v>
      </c>
      <c r="R13" s="18">
        <v>98.509691270301403</v>
      </c>
      <c r="S13" s="10" t="s">
        <v>180</v>
      </c>
    </row>
    <row r="14" spans="1:19" x14ac:dyDescent="0.2">
      <c r="A14" s="12" t="s">
        <v>177</v>
      </c>
      <c r="B14" s="18">
        <v>74.784217889819999</v>
      </c>
      <c r="C14" s="10" t="s">
        <v>159</v>
      </c>
      <c r="D14" s="18">
        <v>99.374996314895697</v>
      </c>
      <c r="E14" s="10" t="s">
        <v>159</v>
      </c>
      <c r="F14" s="18">
        <v>93.488605590084106</v>
      </c>
      <c r="G14" s="10" t="s">
        <v>180</v>
      </c>
      <c r="H14" s="18">
        <v>120.530376484253</v>
      </c>
      <c r="I14" s="10" t="s">
        <v>159</v>
      </c>
      <c r="J14" s="18">
        <v>84.390280289214601</v>
      </c>
      <c r="K14" s="10" t="s">
        <v>159</v>
      </c>
      <c r="L14" s="18">
        <v>63.391831819413703</v>
      </c>
      <c r="M14" s="10" t="s">
        <v>159</v>
      </c>
      <c r="N14" s="18">
        <v>99.173784122851103</v>
      </c>
      <c r="O14" s="10" t="s">
        <v>159</v>
      </c>
      <c r="P14" s="18">
        <v>144.75049812339699</v>
      </c>
      <c r="Q14" s="10" t="s">
        <v>159</v>
      </c>
      <c r="R14" s="18">
        <v>105.193873368391</v>
      </c>
      <c r="S14" s="10" t="s">
        <v>180</v>
      </c>
    </row>
    <row r="15" spans="1:19" x14ac:dyDescent="0.2">
      <c r="A15" s="12" t="s">
        <v>181</v>
      </c>
      <c r="B15" s="18">
        <v>72.422049877676301</v>
      </c>
      <c r="C15" s="10" t="s">
        <v>159</v>
      </c>
      <c r="D15" s="18">
        <v>100.297496101739</v>
      </c>
      <c r="E15" s="10" t="s">
        <v>159</v>
      </c>
      <c r="F15" s="18">
        <v>93.009332628983998</v>
      </c>
      <c r="G15" s="10" t="s">
        <v>180</v>
      </c>
      <c r="H15" s="18">
        <v>119.77414854618</v>
      </c>
      <c r="I15" s="10" t="s">
        <v>159</v>
      </c>
      <c r="J15" s="18">
        <v>85.415686529504796</v>
      </c>
      <c r="K15" s="10" t="s">
        <v>159</v>
      </c>
      <c r="L15" s="18">
        <v>63.060717635925599</v>
      </c>
      <c r="M15" s="10" t="s">
        <v>159</v>
      </c>
      <c r="N15" s="18">
        <v>100.768780607591</v>
      </c>
      <c r="O15" s="10" t="s">
        <v>159</v>
      </c>
      <c r="P15" s="18">
        <v>150.49835818252399</v>
      </c>
      <c r="Q15" s="10" t="s">
        <v>159</v>
      </c>
      <c r="R15" s="18">
        <v>106.424591534111</v>
      </c>
      <c r="S15" s="10" t="s">
        <v>180</v>
      </c>
    </row>
    <row r="16" spans="1:19" x14ac:dyDescent="0.2">
      <c r="A16" s="12" t="s">
        <v>182</v>
      </c>
      <c r="B16" s="18">
        <v>70.6183955975266</v>
      </c>
      <c r="C16" s="10" t="s">
        <v>159</v>
      </c>
      <c r="D16" s="18">
        <v>101.238314626703</v>
      </c>
      <c r="E16" s="10" t="s">
        <v>159</v>
      </c>
      <c r="F16" s="18">
        <v>94.8194444444445</v>
      </c>
      <c r="G16" s="10" t="s">
        <v>180</v>
      </c>
      <c r="H16" s="18">
        <v>120.602066449997</v>
      </c>
      <c r="I16" s="10" t="s">
        <v>159</v>
      </c>
      <c r="J16" s="18">
        <v>84.794682495860997</v>
      </c>
      <c r="K16" s="10" t="s">
        <v>159</v>
      </c>
      <c r="L16" s="18">
        <v>62.440437616742301</v>
      </c>
      <c r="M16" s="10" t="s">
        <v>159</v>
      </c>
      <c r="N16" s="18">
        <v>99.213346741537904</v>
      </c>
      <c r="O16" s="10" t="s">
        <v>159</v>
      </c>
      <c r="P16" s="18">
        <v>151.76781590817001</v>
      </c>
      <c r="Q16" s="10" t="s">
        <v>159</v>
      </c>
      <c r="R16" s="18">
        <v>106.631213312272</v>
      </c>
      <c r="S16" s="10" t="s">
        <v>180</v>
      </c>
    </row>
    <row r="17" spans="1:19" x14ac:dyDescent="0.2">
      <c r="A17" s="12" t="s">
        <v>183</v>
      </c>
      <c r="B17" s="18">
        <v>70.9547080182369</v>
      </c>
      <c r="C17" s="10" t="s">
        <v>159</v>
      </c>
      <c r="D17" s="18">
        <v>102.694365369588</v>
      </c>
      <c r="E17" s="10" t="s">
        <v>159</v>
      </c>
      <c r="F17" s="18">
        <v>109.064739876524</v>
      </c>
      <c r="G17" s="10" t="s">
        <v>180</v>
      </c>
      <c r="H17" s="18">
        <v>121.465773591472</v>
      </c>
      <c r="I17" s="10" t="s">
        <v>159</v>
      </c>
      <c r="J17" s="18">
        <v>82.843689523935794</v>
      </c>
      <c r="K17" s="10" t="s">
        <v>159</v>
      </c>
      <c r="L17" s="18">
        <v>78.688763450724693</v>
      </c>
      <c r="M17" s="10" t="s">
        <v>159</v>
      </c>
      <c r="N17" s="18">
        <v>100.80769496641101</v>
      </c>
      <c r="O17" s="10" t="s">
        <v>159</v>
      </c>
      <c r="P17" s="18">
        <v>156.91387969567501</v>
      </c>
      <c r="Q17" s="10" t="s">
        <v>159</v>
      </c>
      <c r="R17" s="18">
        <v>108.639266679557</v>
      </c>
      <c r="S17" s="10" t="s">
        <v>180</v>
      </c>
    </row>
    <row r="18" spans="1:19" x14ac:dyDescent="0.2">
      <c r="A18" s="12" t="s">
        <v>184</v>
      </c>
      <c r="B18" s="18">
        <v>71.397296837387699</v>
      </c>
      <c r="C18" s="10" t="s">
        <v>159</v>
      </c>
      <c r="D18" s="18">
        <v>101.35392643481801</v>
      </c>
      <c r="E18" s="10" t="s">
        <v>159</v>
      </c>
      <c r="F18" s="18">
        <v>106.034078141724</v>
      </c>
      <c r="G18" s="10" t="s">
        <v>180</v>
      </c>
      <c r="H18" s="18">
        <v>127.059398983329</v>
      </c>
      <c r="I18" s="10" t="s">
        <v>159</v>
      </c>
      <c r="J18" s="18">
        <v>81.643896760687696</v>
      </c>
      <c r="K18" s="10" t="s">
        <v>159</v>
      </c>
      <c r="L18" s="18">
        <v>81.455824420177194</v>
      </c>
      <c r="M18" s="10" t="s">
        <v>159</v>
      </c>
      <c r="N18" s="18">
        <v>102.998592692546</v>
      </c>
      <c r="O18" s="10" t="s">
        <v>159</v>
      </c>
      <c r="P18" s="18">
        <v>167.76065317886699</v>
      </c>
      <c r="Q18" s="10" t="s">
        <v>159</v>
      </c>
      <c r="R18" s="18">
        <v>110.94774366690901</v>
      </c>
      <c r="S18" s="10" t="s">
        <v>180</v>
      </c>
    </row>
    <row r="19" spans="1:19" x14ac:dyDescent="0.2">
      <c r="A19" s="12" t="s">
        <v>185</v>
      </c>
      <c r="B19" s="18">
        <v>74.263697316394499</v>
      </c>
      <c r="C19" s="10" t="s">
        <v>159</v>
      </c>
      <c r="D19" s="18">
        <v>107.014432077747</v>
      </c>
      <c r="E19" s="10" t="s">
        <v>159</v>
      </c>
      <c r="F19" s="18">
        <v>105.180771398663</v>
      </c>
      <c r="G19" s="10" t="s">
        <v>180</v>
      </c>
      <c r="H19" s="18">
        <v>129.04872695009999</v>
      </c>
      <c r="I19" s="10" t="s">
        <v>159</v>
      </c>
      <c r="J19" s="18">
        <v>85.144041282353399</v>
      </c>
      <c r="K19" s="10" t="s">
        <v>159</v>
      </c>
      <c r="L19" s="18">
        <v>84.246970571263702</v>
      </c>
      <c r="M19" s="10" t="s">
        <v>159</v>
      </c>
      <c r="N19" s="18">
        <v>105.91925723962299</v>
      </c>
      <c r="O19" s="10" t="s">
        <v>159</v>
      </c>
      <c r="P19" s="18">
        <v>175.63533918276801</v>
      </c>
      <c r="Q19" s="10" t="s">
        <v>159</v>
      </c>
      <c r="R19" s="18">
        <v>115.200617232298</v>
      </c>
      <c r="S19" s="10" t="s">
        <v>180</v>
      </c>
    </row>
    <row r="20" spans="1:19" x14ac:dyDescent="0.2">
      <c r="A20" s="12" t="s">
        <v>187</v>
      </c>
      <c r="B20" s="18">
        <v>75.775299687203201</v>
      </c>
      <c r="C20" s="10" t="s">
        <v>159</v>
      </c>
      <c r="D20" s="18">
        <v>115.127686624595</v>
      </c>
      <c r="E20" s="10" t="s">
        <v>159</v>
      </c>
      <c r="F20" s="18">
        <v>109.38075490702001</v>
      </c>
      <c r="G20" s="10" t="s">
        <v>180</v>
      </c>
      <c r="H20" s="18">
        <v>135.57273851143199</v>
      </c>
      <c r="I20" s="10" t="s">
        <v>159</v>
      </c>
      <c r="J20" s="18">
        <v>88.743496187047</v>
      </c>
      <c r="K20" s="10" t="s">
        <v>159</v>
      </c>
      <c r="L20" s="18">
        <v>80.631089327058604</v>
      </c>
      <c r="M20" s="10" t="s">
        <v>159</v>
      </c>
      <c r="N20" s="18">
        <v>106.758832378771</v>
      </c>
      <c r="O20" s="10" t="s">
        <v>159</v>
      </c>
      <c r="P20" s="18">
        <v>189.06184067654701</v>
      </c>
      <c r="Q20" s="10" t="s">
        <v>159</v>
      </c>
      <c r="R20" s="18">
        <v>121.079604794688</v>
      </c>
      <c r="S20" s="10" t="s">
        <v>180</v>
      </c>
    </row>
    <row r="21" spans="1:19" x14ac:dyDescent="0.2">
      <c r="A21" s="12" t="s">
        <v>188</v>
      </c>
      <c r="B21" s="18">
        <v>77.517405179666696</v>
      </c>
      <c r="C21" s="10" t="s">
        <v>159</v>
      </c>
      <c r="D21" s="18">
        <v>22.828494052876302</v>
      </c>
      <c r="E21" s="10" t="s">
        <v>180</v>
      </c>
      <c r="F21" s="18">
        <v>111.03486428232399</v>
      </c>
      <c r="G21" s="10" t="s">
        <v>180</v>
      </c>
      <c r="H21" s="18">
        <v>131.38024227664999</v>
      </c>
      <c r="I21" s="10" t="s">
        <v>159</v>
      </c>
      <c r="J21" s="18">
        <v>85.938589226039994</v>
      </c>
      <c r="K21" s="10" t="s">
        <v>159</v>
      </c>
      <c r="L21" s="18">
        <v>92.048811388467399</v>
      </c>
      <c r="M21" s="10" t="s">
        <v>159</v>
      </c>
      <c r="N21" s="18">
        <v>103.777957632113</v>
      </c>
      <c r="O21" s="10" t="s">
        <v>159</v>
      </c>
      <c r="P21" s="18">
        <v>177.887747677314</v>
      </c>
      <c r="Q21" s="10" t="s">
        <v>159</v>
      </c>
      <c r="R21" s="18">
        <v>88.540446388477605</v>
      </c>
      <c r="S21" s="10" t="s">
        <v>180</v>
      </c>
    </row>
    <row r="22" spans="1:19" x14ac:dyDescent="0.2">
      <c r="A22" s="12" t="s">
        <v>189</v>
      </c>
      <c r="B22" s="18">
        <v>68.195109101286405</v>
      </c>
      <c r="C22" s="10" t="s">
        <v>159</v>
      </c>
      <c r="D22" s="18">
        <v>82.1983347310249</v>
      </c>
      <c r="E22" s="10" t="s">
        <v>159</v>
      </c>
      <c r="F22" s="18">
        <v>104.372095237528</v>
      </c>
      <c r="G22" s="10" t="s">
        <v>180</v>
      </c>
      <c r="H22" s="18">
        <v>123.62773038448201</v>
      </c>
      <c r="I22" s="10" t="s">
        <v>159</v>
      </c>
      <c r="J22" s="18">
        <v>83.473931186250198</v>
      </c>
      <c r="K22" s="10" t="s">
        <v>159</v>
      </c>
      <c r="L22" s="18">
        <v>84.875442350999407</v>
      </c>
      <c r="M22" s="10" t="s">
        <v>159</v>
      </c>
      <c r="N22" s="18">
        <v>99.349420953583106</v>
      </c>
      <c r="O22" s="10" t="s">
        <v>159</v>
      </c>
      <c r="P22" s="18">
        <v>168.29176805139099</v>
      </c>
      <c r="Q22" s="10" t="s">
        <v>159</v>
      </c>
      <c r="R22" s="18">
        <v>103.757039967629</v>
      </c>
      <c r="S22" s="10" t="s">
        <v>180</v>
      </c>
    </row>
    <row r="23" spans="1:19" x14ac:dyDescent="0.2">
      <c r="A23" s="12" t="s">
        <v>190</v>
      </c>
      <c r="B23" s="18">
        <v>72.994784367202598</v>
      </c>
      <c r="C23" s="10" t="s">
        <v>159</v>
      </c>
      <c r="D23" s="18">
        <v>89.297145291345799</v>
      </c>
      <c r="E23" s="10" t="s">
        <v>159</v>
      </c>
      <c r="F23" s="18">
        <v>117.119905603617</v>
      </c>
      <c r="G23" s="10" t="s">
        <v>180</v>
      </c>
      <c r="H23" s="18">
        <v>132.85895710852299</v>
      </c>
      <c r="I23" s="10" t="s">
        <v>159</v>
      </c>
      <c r="J23" s="18">
        <v>91.450746660946194</v>
      </c>
      <c r="K23" s="10" t="s">
        <v>159</v>
      </c>
      <c r="L23" s="18">
        <v>91.683179327496603</v>
      </c>
      <c r="M23" s="10" t="s">
        <v>159</v>
      </c>
      <c r="N23" s="18">
        <v>109.970563686315</v>
      </c>
      <c r="O23" s="10" t="s">
        <v>159</v>
      </c>
      <c r="P23" s="18">
        <v>182.01703136473199</v>
      </c>
      <c r="Q23" s="10" t="s">
        <v>159</v>
      </c>
      <c r="R23" s="18">
        <v>113.081048348954</v>
      </c>
      <c r="S23" s="10" t="s">
        <v>180</v>
      </c>
    </row>
    <row r="24" spans="1:19" x14ac:dyDescent="0.2">
      <c r="A24" s="12" t="s">
        <v>191</v>
      </c>
      <c r="B24" s="18">
        <v>81.302046970018907</v>
      </c>
      <c r="C24" s="10" t="s">
        <v>159</v>
      </c>
      <c r="D24" s="18">
        <v>94.283558275061395</v>
      </c>
      <c r="E24" s="10" t="s">
        <v>159</v>
      </c>
      <c r="F24" s="18">
        <v>174.01755506176599</v>
      </c>
      <c r="G24" s="10" t="s">
        <v>180</v>
      </c>
      <c r="H24" s="18">
        <v>140.69942879398201</v>
      </c>
      <c r="I24" s="10" t="s">
        <v>159</v>
      </c>
      <c r="J24" s="18">
        <v>100.298016411944</v>
      </c>
      <c r="K24" s="10" t="s">
        <v>197</v>
      </c>
      <c r="L24" s="18">
        <v>111.051383956503</v>
      </c>
      <c r="M24" s="10" t="s">
        <v>159</v>
      </c>
      <c r="N24" s="18">
        <v>118.372383653258</v>
      </c>
      <c r="O24" s="10" t="s">
        <v>159</v>
      </c>
      <c r="P24" s="18">
        <v>193.28985230654399</v>
      </c>
      <c r="Q24" s="10" t="s">
        <v>226</v>
      </c>
      <c r="R24" s="18">
        <v>121.47694963059701</v>
      </c>
      <c r="S24" s="10" t="s">
        <v>180</v>
      </c>
    </row>
    <row r="25" spans="1:19" x14ac:dyDescent="0.2">
      <c r="A25" s="12" t="s">
        <v>192</v>
      </c>
      <c r="B25" s="18">
        <v>74.820234724935901</v>
      </c>
      <c r="C25" s="10" t="s">
        <v>159</v>
      </c>
      <c r="D25" s="18">
        <v>84.794257849624998</v>
      </c>
      <c r="E25" s="10" t="s">
        <v>159</v>
      </c>
      <c r="F25" s="18">
        <v>206.250957806435</v>
      </c>
      <c r="G25" s="10" t="s">
        <v>180</v>
      </c>
      <c r="H25" s="18">
        <v>112.464634796144</v>
      </c>
      <c r="I25" s="10" t="s">
        <v>159</v>
      </c>
      <c r="J25" s="18">
        <v>90.446700507614196</v>
      </c>
      <c r="K25" s="10" t="s">
        <v>159</v>
      </c>
      <c r="L25" s="18">
        <v>93.931207994827801</v>
      </c>
      <c r="M25" s="10" t="s">
        <v>159</v>
      </c>
      <c r="N25" s="18">
        <v>107.637663241306</v>
      </c>
      <c r="O25" s="10" t="s">
        <v>159</v>
      </c>
      <c r="P25" s="18">
        <v>183.98277380714001</v>
      </c>
      <c r="Q25" s="10" t="s">
        <v>159</v>
      </c>
      <c r="R25" s="18">
        <v>108.29685899499501</v>
      </c>
      <c r="S25" s="10" t="s">
        <v>180</v>
      </c>
    </row>
    <row r="26" spans="1:19" x14ac:dyDescent="0.2">
      <c r="A26" s="12" t="s">
        <v>193</v>
      </c>
      <c r="B26" s="18">
        <v>73.132892127020298</v>
      </c>
      <c r="C26" s="10" t="s">
        <v>159</v>
      </c>
      <c r="D26" s="18">
        <v>84.881919414570106</v>
      </c>
      <c r="E26" s="10" t="s">
        <v>159</v>
      </c>
      <c r="F26" s="18">
        <v>229.38437282071499</v>
      </c>
      <c r="G26" s="10" t="s">
        <v>180</v>
      </c>
      <c r="H26" s="18">
        <v>112.523546005314</v>
      </c>
      <c r="I26" s="10" t="s">
        <v>159</v>
      </c>
      <c r="J26" s="18">
        <v>90.988445238768307</v>
      </c>
      <c r="K26" s="10" t="s">
        <v>159</v>
      </c>
      <c r="L26" s="18">
        <v>93.513724982058804</v>
      </c>
      <c r="M26" s="10" t="s">
        <v>159</v>
      </c>
      <c r="N26" s="18">
        <v>107.098403186769</v>
      </c>
      <c r="O26" s="10" t="s">
        <v>345</v>
      </c>
      <c r="P26" s="18">
        <v>187.99130521155999</v>
      </c>
      <c r="Q26" s="10" t="s">
        <v>159</v>
      </c>
      <c r="R26" s="18">
        <v>108.82313352853301</v>
      </c>
      <c r="S26" s="10" t="s">
        <v>180</v>
      </c>
    </row>
    <row r="27" spans="1:19" x14ac:dyDescent="0.2">
      <c r="A27" s="12" t="s">
        <v>195</v>
      </c>
      <c r="B27" s="18">
        <v>68.618070776053798</v>
      </c>
      <c r="C27" s="10" t="s">
        <v>159</v>
      </c>
      <c r="D27" s="18">
        <v>91.248869616706898</v>
      </c>
      <c r="E27" s="10" t="s">
        <v>254</v>
      </c>
      <c r="F27" s="18">
        <v>254.20596664394799</v>
      </c>
      <c r="G27" s="10" t="s">
        <v>180</v>
      </c>
      <c r="H27" s="18">
        <v>118.80749003741499</v>
      </c>
      <c r="I27" s="10" t="s">
        <v>159</v>
      </c>
      <c r="J27" s="18">
        <v>94.901964581881501</v>
      </c>
      <c r="K27" s="10" t="s">
        <v>159</v>
      </c>
      <c r="L27" s="18">
        <v>99.898570701422599</v>
      </c>
      <c r="M27" s="10" t="s">
        <v>159</v>
      </c>
      <c r="N27" s="18">
        <v>111.41367372679299</v>
      </c>
      <c r="O27" s="10" t="s">
        <v>255</v>
      </c>
      <c r="P27" s="18">
        <v>199.55282722223501</v>
      </c>
      <c r="Q27" s="10" t="s">
        <v>159</v>
      </c>
      <c r="R27" s="18">
        <v>114.940604064816</v>
      </c>
      <c r="S27" s="10" t="s">
        <v>180</v>
      </c>
    </row>
    <row r="28" spans="1:19" x14ac:dyDescent="0.2">
      <c r="A28" s="12" t="s">
        <v>196</v>
      </c>
      <c r="B28" s="18">
        <v>63.0141452648475</v>
      </c>
      <c r="C28" s="10" t="s">
        <v>159</v>
      </c>
      <c r="D28" s="18">
        <v>84.389998443784094</v>
      </c>
      <c r="E28" s="10" t="s">
        <v>159</v>
      </c>
      <c r="F28" s="18">
        <v>230.70880098679299</v>
      </c>
      <c r="G28" s="10" t="s">
        <v>180</v>
      </c>
      <c r="H28" s="18">
        <v>109.680819533134</v>
      </c>
      <c r="I28" s="10" t="s">
        <v>159</v>
      </c>
      <c r="J28" s="18">
        <v>88.229564231760307</v>
      </c>
      <c r="K28" s="10" t="s">
        <v>159</v>
      </c>
      <c r="L28" s="18">
        <v>93.762192023842402</v>
      </c>
      <c r="M28" s="10" t="s">
        <v>159</v>
      </c>
      <c r="N28" s="18">
        <v>102.56184450094401</v>
      </c>
      <c r="O28" s="10" t="s">
        <v>256</v>
      </c>
      <c r="P28" s="18">
        <v>182.62206027683001</v>
      </c>
      <c r="Q28" s="10" t="s">
        <v>159</v>
      </c>
      <c r="R28" s="18">
        <v>105.87045485008601</v>
      </c>
      <c r="S28" s="10" t="s">
        <v>180</v>
      </c>
    </row>
    <row r="29" spans="1:19" x14ac:dyDescent="0.2">
      <c r="A29" s="12" t="s">
        <v>198</v>
      </c>
      <c r="B29" s="18">
        <v>62.136317025369102</v>
      </c>
      <c r="C29" s="10" t="s">
        <v>159</v>
      </c>
      <c r="D29" s="18">
        <v>88.138772902723005</v>
      </c>
      <c r="E29" s="10" t="s">
        <v>159</v>
      </c>
      <c r="F29" s="18">
        <v>258.66488233675301</v>
      </c>
      <c r="G29" s="10" t="s">
        <v>180</v>
      </c>
      <c r="H29" s="18">
        <v>113.567999113977</v>
      </c>
      <c r="I29" s="10" t="s">
        <v>159</v>
      </c>
      <c r="J29" s="18">
        <v>90.563905937923707</v>
      </c>
      <c r="K29" s="10" t="s">
        <v>159</v>
      </c>
      <c r="L29" s="18">
        <v>94.448424588798801</v>
      </c>
      <c r="M29" s="10" t="s">
        <v>159</v>
      </c>
      <c r="N29" s="18">
        <v>103.699457306835</v>
      </c>
      <c r="O29" s="10" t="s">
        <v>159</v>
      </c>
      <c r="P29" s="18">
        <v>185.58453539520099</v>
      </c>
      <c r="Q29" s="10" t="s">
        <v>159</v>
      </c>
      <c r="R29" s="18">
        <v>108.83072564590201</v>
      </c>
      <c r="S29" s="10" t="s">
        <v>180</v>
      </c>
    </row>
    <row r="30" spans="1:19" x14ac:dyDescent="0.2">
      <c r="A30" s="12" t="s">
        <v>199</v>
      </c>
      <c r="B30" s="18">
        <v>72.235201632314201</v>
      </c>
      <c r="C30" s="10" t="s">
        <v>257</v>
      </c>
      <c r="D30" s="18">
        <v>114.807241374054</v>
      </c>
      <c r="E30" s="10" t="s">
        <v>257</v>
      </c>
      <c r="F30" s="18">
        <v>266.36912773357199</v>
      </c>
      <c r="G30" s="10" t="s">
        <v>346</v>
      </c>
      <c r="H30" s="18">
        <v>134.47319206231799</v>
      </c>
      <c r="I30" s="10" t="s">
        <v>257</v>
      </c>
      <c r="J30" s="18">
        <v>110.219675674743</v>
      </c>
      <c r="K30" s="10" t="s">
        <v>257</v>
      </c>
      <c r="L30" s="18">
        <v>111.127878605221</v>
      </c>
      <c r="M30" s="10" t="s">
        <v>257</v>
      </c>
      <c r="N30" s="18">
        <v>126.223159372916</v>
      </c>
      <c r="O30" s="10" t="s">
        <v>257</v>
      </c>
      <c r="P30" s="18">
        <v>211.32037655006599</v>
      </c>
      <c r="Q30" s="10" t="s">
        <v>257</v>
      </c>
      <c r="R30" s="18">
        <v>131.971938136966</v>
      </c>
      <c r="S30" s="10" t="s">
        <v>180</v>
      </c>
    </row>
    <row r="31" spans="1:19" x14ac:dyDescent="0.2">
      <c r="A31" s="12" t="s">
        <v>200</v>
      </c>
      <c r="B31" s="18">
        <v>65.177069156602997</v>
      </c>
      <c r="C31" s="10" t="s">
        <v>159</v>
      </c>
      <c r="D31" s="18">
        <v>114.080839180913</v>
      </c>
      <c r="E31" s="10" t="s">
        <v>159</v>
      </c>
      <c r="F31" s="18">
        <v>260.63508673079201</v>
      </c>
      <c r="G31" s="10" t="s">
        <v>258</v>
      </c>
      <c r="H31" s="18">
        <v>139.45751664101101</v>
      </c>
      <c r="I31" s="10" t="s">
        <v>159</v>
      </c>
      <c r="J31" s="18">
        <v>113.283803273717</v>
      </c>
      <c r="K31" s="10" t="s">
        <v>159</v>
      </c>
      <c r="L31" s="18">
        <v>119.27831976915699</v>
      </c>
      <c r="M31" s="10" t="s">
        <v>159</v>
      </c>
      <c r="N31" s="18">
        <v>126.095232404074</v>
      </c>
      <c r="O31" s="10" t="s">
        <v>159</v>
      </c>
      <c r="P31" s="18">
        <v>202.18570415839699</v>
      </c>
      <c r="Q31" s="10" t="s">
        <v>159</v>
      </c>
      <c r="R31" s="18">
        <v>132.0021259609</v>
      </c>
      <c r="S31" s="10" t="s">
        <v>159</v>
      </c>
    </row>
    <row r="32" spans="1:19" x14ac:dyDescent="0.2">
      <c r="A32" s="15" t="s">
        <v>201</v>
      </c>
      <c r="B32" s="19">
        <v>62.184791129892801</v>
      </c>
      <c r="C32" s="14" t="s">
        <v>159</v>
      </c>
      <c r="D32" s="19">
        <v>121.504871905671</v>
      </c>
      <c r="E32" s="14" t="s">
        <v>159</v>
      </c>
      <c r="F32" s="19">
        <v>231.42449845276599</v>
      </c>
      <c r="G32" s="14" t="s">
        <v>159</v>
      </c>
      <c r="H32" s="19">
        <v>148.304253235522</v>
      </c>
      <c r="I32" s="14" t="s">
        <v>159</v>
      </c>
      <c r="J32" s="19">
        <v>118.394556688138</v>
      </c>
      <c r="K32" s="14" t="s">
        <v>159</v>
      </c>
      <c r="L32" s="19">
        <v>126.245945667342</v>
      </c>
      <c r="M32" s="14" t="s">
        <v>159</v>
      </c>
      <c r="N32" s="19">
        <v>139.51944502428299</v>
      </c>
      <c r="O32" s="14" t="s">
        <v>159</v>
      </c>
      <c r="P32" s="19">
        <v>219.62489162980501</v>
      </c>
      <c r="Q32" s="14" t="s">
        <v>159</v>
      </c>
      <c r="R32" s="19">
        <v>141.69476058674499</v>
      </c>
      <c r="S32" s="14" t="s">
        <v>159</v>
      </c>
    </row>
    <row r="34" spans="1:2" x14ac:dyDescent="0.2">
      <c r="A34" s="16" t="s">
        <v>202</v>
      </c>
      <c r="B34" s="16" t="s">
        <v>215</v>
      </c>
    </row>
    <row r="36" spans="1:2" x14ac:dyDescent="0.2">
      <c r="B36" s="16" t="s">
        <v>347</v>
      </c>
    </row>
    <row r="37" spans="1:2" x14ac:dyDescent="0.2">
      <c r="B37" s="16" t="s">
        <v>348</v>
      </c>
    </row>
    <row r="38" spans="1:2" x14ac:dyDescent="0.2">
      <c r="B38" s="16" t="s">
        <v>349</v>
      </c>
    </row>
    <row r="39" spans="1:2" x14ac:dyDescent="0.2">
      <c r="B39" s="16" t="s">
        <v>350</v>
      </c>
    </row>
    <row r="40" spans="1:2" x14ac:dyDescent="0.2">
      <c r="B40" s="16" t="s">
        <v>351</v>
      </c>
    </row>
    <row r="41" spans="1:2" x14ac:dyDescent="0.2">
      <c r="B41" s="16" t="s">
        <v>352</v>
      </c>
    </row>
    <row r="42" spans="1:2" x14ac:dyDescent="0.2">
      <c r="B42" s="16" t="s">
        <v>353</v>
      </c>
    </row>
    <row r="43" spans="1:2" x14ac:dyDescent="0.2">
      <c r="B43" s="16" t="s">
        <v>354</v>
      </c>
    </row>
    <row r="44" spans="1:2" x14ac:dyDescent="0.2">
      <c r="B44" s="16" t="s">
        <v>355</v>
      </c>
    </row>
    <row r="45" spans="1:2" x14ac:dyDescent="0.2">
      <c r="B45" s="16" t="s">
        <v>356</v>
      </c>
    </row>
    <row r="46" spans="1:2" x14ac:dyDescent="0.2">
      <c r="B46" s="16" t="s">
        <v>357</v>
      </c>
    </row>
    <row r="47" spans="1:2" x14ac:dyDescent="0.2">
      <c r="B47" s="16" t="s">
        <v>358</v>
      </c>
    </row>
    <row r="49" spans="1:2" x14ac:dyDescent="0.2">
      <c r="B49" s="16" t="s">
        <v>208</v>
      </c>
    </row>
    <row r="52" spans="1:2" x14ac:dyDescent="0.2">
      <c r="A52" s="17" t="str">
        <f>HYPERLINK("#'LOTTERIES 6'!A2", "&lt;&lt;&lt; Previous table")</f>
        <v>&lt;&lt;&lt; Previous table</v>
      </c>
    </row>
    <row r="53" spans="1:2" x14ac:dyDescent="0.2">
      <c r="A53" s="17" t="str">
        <f>HYPERLINK("#'LOTTERIES 8'!A2", "&gt;&gt;&gt; Next table")</f>
        <v>&gt;&gt;&gt; Next table</v>
      </c>
    </row>
  </sheetData>
  <mergeCells count="12">
    <mergeCell ref="A2:S2"/>
    <mergeCell ref="A3:S3"/>
    <mergeCell ref="A6:S6"/>
    <mergeCell ref="B5:C5"/>
    <mergeCell ref="D5:E5"/>
    <mergeCell ref="F5:G5"/>
    <mergeCell ref="H5:I5"/>
    <mergeCell ref="J5:K5"/>
    <mergeCell ref="L5:M5"/>
    <mergeCell ref="N5:O5"/>
    <mergeCell ref="P5:Q5"/>
    <mergeCell ref="R5:S5"/>
  </mergeCells>
  <pageMargins left="0.7" right="0.7" top="0.75" bottom="0.75" header="0.3" footer="0.3"/>
  <pageSetup paperSize="9" orientation="portrait" horizontalDpi="300" verticalDpi="30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S42"/>
  <sheetViews>
    <sheetView workbookViewId="0"/>
  </sheetViews>
  <sheetFormatPr defaultColWidth="11.42578125" defaultRowHeight="12.75" x14ac:dyDescent="0.2"/>
  <cols>
    <col min="1" max="2" width="12.7109375" customWidth="1"/>
    <col min="3" max="3" width="4.42578125" customWidth="1"/>
    <col min="4" max="4" width="12.7109375" customWidth="1"/>
    <col min="5" max="5" width="4.42578125" customWidth="1"/>
    <col min="6" max="6" width="12.7109375" customWidth="1"/>
    <col min="7" max="7" width="4.42578125" customWidth="1"/>
    <col min="8" max="8" width="12.7109375" customWidth="1"/>
    <col min="9" max="9" width="4.42578125" customWidth="1"/>
    <col min="10" max="10" width="12.7109375" customWidth="1"/>
    <col min="11" max="11" width="4.42578125" customWidth="1"/>
    <col min="12" max="12" width="12.7109375" customWidth="1"/>
    <col min="13" max="13" width="4.42578125" customWidth="1"/>
    <col min="14" max="14" width="12.7109375" customWidth="1"/>
    <col min="15" max="15" width="4.42578125" customWidth="1"/>
    <col min="16" max="16" width="12.7109375" customWidth="1"/>
    <col min="17" max="17" width="4.42578125" customWidth="1"/>
    <col min="18" max="18" width="12.7109375" customWidth="1"/>
    <col min="19" max="19" width="4.42578125" customWidth="1"/>
  </cols>
  <sheetData>
    <row r="1" spans="1:19" x14ac:dyDescent="0.2">
      <c r="A1" s="8" t="str">
        <f>HYPERLINK("#'INDEX'!B10", "Link to index")</f>
        <v>Link to index</v>
      </c>
    </row>
    <row r="2" spans="1:19" ht="15.75" customHeight="1" x14ac:dyDescent="0.2">
      <c r="A2" s="25" t="s">
        <v>214</v>
      </c>
      <c r="B2" s="24"/>
      <c r="C2" s="24"/>
      <c r="D2" s="24"/>
      <c r="E2" s="24"/>
      <c r="F2" s="24"/>
      <c r="G2" s="24"/>
      <c r="H2" s="24"/>
      <c r="I2" s="24"/>
      <c r="J2" s="24"/>
      <c r="K2" s="24"/>
      <c r="L2" s="24"/>
      <c r="M2" s="24"/>
      <c r="N2" s="24"/>
      <c r="O2" s="24"/>
      <c r="P2" s="24"/>
      <c r="Q2" s="24"/>
      <c r="R2" s="24"/>
      <c r="S2" s="24"/>
    </row>
    <row r="3" spans="1:19" ht="15.75" customHeight="1" x14ac:dyDescent="0.2">
      <c r="A3" s="25" t="s">
        <v>28</v>
      </c>
      <c r="B3" s="24"/>
      <c r="C3" s="24"/>
      <c r="D3" s="24"/>
      <c r="E3" s="24"/>
      <c r="F3" s="24"/>
      <c r="G3" s="24"/>
      <c r="H3" s="24"/>
      <c r="I3" s="24"/>
      <c r="J3" s="24"/>
      <c r="K3" s="24"/>
      <c r="L3" s="24"/>
      <c r="M3" s="24"/>
      <c r="N3" s="24"/>
      <c r="O3" s="24"/>
      <c r="P3" s="24"/>
      <c r="Q3" s="24"/>
      <c r="R3" s="24"/>
      <c r="S3" s="24"/>
    </row>
    <row r="4" spans="1:19" ht="15.75" customHeight="1" x14ac:dyDescent="0.2"/>
    <row r="5" spans="1:19" ht="55.5" customHeight="1" x14ac:dyDescent="0.2">
      <c r="A5" s="11" t="s">
        <v>159</v>
      </c>
      <c r="B5" s="27" t="s">
        <v>160</v>
      </c>
      <c r="C5" s="27" t="s">
        <v>159</v>
      </c>
      <c r="D5" s="27" t="s">
        <v>161</v>
      </c>
      <c r="E5" s="27" t="s">
        <v>159</v>
      </c>
      <c r="F5" s="27" t="s">
        <v>162</v>
      </c>
      <c r="G5" s="27" t="s">
        <v>159</v>
      </c>
      <c r="H5" s="27" t="s">
        <v>163</v>
      </c>
      <c r="I5" s="27" t="s">
        <v>159</v>
      </c>
      <c r="J5" s="27" t="s">
        <v>164</v>
      </c>
      <c r="K5" s="27" t="s">
        <v>159</v>
      </c>
      <c r="L5" s="27" t="s">
        <v>165</v>
      </c>
      <c r="M5" s="27" t="s">
        <v>159</v>
      </c>
      <c r="N5" s="27" t="s">
        <v>166</v>
      </c>
      <c r="O5" s="27" t="s">
        <v>159</v>
      </c>
      <c r="P5" s="27" t="s">
        <v>167</v>
      </c>
      <c r="Q5" s="27" t="s">
        <v>159</v>
      </c>
      <c r="R5" s="27" t="s">
        <v>168</v>
      </c>
      <c r="S5" s="27" t="s">
        <v>159</v>
      </c>
    </row>
    <row r="6" spans="1:19" x14ac:dyDescent="0.2">
      <c r="A6" s="26" t="s">
        <v>169</v>
      </c>
      <c r="B6" s="26"/>
      <c r="C6" s="26"/>
      <c r="D6" s="26"/>
      <c r="E6" s="26"/>
      <c r="F6" s="26"/>
      <c r="G6" s="26"/>
      <c r="H6" s="26"/>
      <c r="I6" s="26"/>
      <c r="J6" s="26"/>
      <c r="K6" s="26"/>
      <c r="L6" s="26"/>
      <c r="M6" s="26"/>
      <c r="N6" s="26"/>
      <c r="O6" s="26"/>
      <c r="P6" s="26"/>
      <c r="Q6" s="26"/>
      <c r="R6" s="26"/>
      <c r="S6" s="26"/>
    </row>
    <row r="7" spans="1:19" x14ac:dyDescent="0.2">
      <c r="A7" s="12" t="s">
        <v>170</v>
      </c>
      <c r="B7" s="9">
        <v>29.280999999999999</v>
      </c>
      <c r="C7" s="10" t="s">
        <v>159</v>
      </c>
      <c r="D7" s="9">
        <v>279.39999999999998</v>
      </c>
      <c r="E7" s="10" t="s">
        <v>159</v>
      </c>
      <c r="F7" s="9">
        <v>58.397584000000002</v>
      </c>
      <c r="G7" s="10" t="s">
        <v>159</v>
      </c>
      <c r="H7" s="9">
        <v>388.67500000000001</v>
      </c>
      <c r="I7" s="10" t="s">
        <v>159</v>
      </c>
      <c r="J7" s="9">
        <v>76.543999999999997</v>
      </c>
      <c r="K7" s="10" t="s">
        <v>159</v>
      </c>
      <c r="L7" s="9">
        <v>62.386000000000003</v>
      </c>
      <c r="M7" s="10" t="s">
        <v>159</v>
      </c>
      <c r="N7" s="9">
        <v>490.9</v>
      </c>
      <c r="O7" s="10" t="s">
        <v>159</v>
      </c>
      <c r="P7" s="9">
        <v>429.565</v>
      </c>
      <c r="Q7" s="10" t="s">
        <v>159</v>
      </c>
      <c r="R7" s="9">
        <v>1815.148584</v>
      </c>
      <c r="S7" s="10" t="s">
        <v>159</v>
      </c>
    </row>
    <row r="8" spans="1:19" x14ac:dyDescent="0.2">
      <c r="A8" s="12" t="s">
        <v>171</v>
      </c>
      <c r="B8" s="9">
        <v>17.8</v>
      </c>
      <c r="C8" s="10" t="s">
        <v>159</v>
      </c>
      <c r="D8" s="9">
        <v>361.45</v>
      </c>
      <c r="E8" s="10" t="s">
        <v>159</v>
      </c>
      <c r="F8" s="9">
        <v>45.862879999999997</v>
      </c>
      <c r="G8" s="10" t="s">
        <v>159</v>
      </c>
      <c r="H8" s="9">
        <v>450.351</v>
      </c>
      <c r="I8" s="10" t="s">
        <v>159</v>
      </c>
      <c r="J8" s="9">
        <v>70.709000000000003</v>
      </c>
      <c r="K8" s="10" t="s">
        <v>159</v>
      </c>
      <c r="L8" s="9">
        <v>74.230999999999995</v>
      </c>
      <c r="M8" s="10" t="s">
        <v>159</v>
      </c>
      <c r="N8" s="9">
        <v>578.96600000000001</v>
      </c>
      <c r="O8" s="10" t="s">
        <v>159</v>
      </c>
      <c r="P8" s="9">
        <v>375.3</v>
      </c>
      <c r="Q8" s="10" t="s">
        <v>159</v>
      </c>
      <c r="R8" s="9">
        <v>1974.6698799999999</v>
      </c>
      <c r="S8" s="10" t="s">
        <v>159</v>
      </c>
    </row>
    <row r="9" spans="1:19" x14ac:dyDescent="0.2">
      <c r="A9" s="12" t="s">
        <v>172</v>
      </c>
      <c r="B9" s="9">
        <v>17.28</v>
      </c>
      <c r="C9" s="10" t="s">
        <v>159</v>
      </c>
      <c r="D9" s="9">
        <v>446.2</v>
      </c>
      <c r="E9" s="10" t="s">
        <v>159</v>
      </c>
      <c r="F9" s="9">
        <v>47.414000000000001</v>
      </c>
      <c r="G9" s="10" t="s">
        <v>159</v>
      </c>
      <c r="H9" s="9">
        <v>468.34699999999998</v>
      </c>
      <c r="I9" s="10" t="s">
        <v>159</v>
      </c>
      <c r="J9" s="9">
        <v>76.007999999999996</v>
      </c>
      <c r="K9" s="10" t="s">
        <v>159</v>
      </c>
      <c r="L9" s="9">
        <v>75.641999999999996</v>
      </c>
      <c r="M9" s="10" t="s">
        <v>159</v>
      </c>
      <c r="N9" s="9">
        <v>742.29200000000003</v>
      </c>
      <c r="O9" s="10" t="s">
        <v>159</v>
      </c>
      <c r="P9" s="9">
        <v>358.82799999999997</v>
      </c>
      <c r="Q9" s="10" t="s">
        <v>159</v>
      </c>
      <c r="R9" s="9">
        <v>2232.011</v>
      </c>
      <c r="S9" s="10" t="s">
        <v>159</v>
      </c>
    </row>
    <row r="10" spans="1:19" x14ac:dyDescent="0.2">
      <c r="A10" s="12" t="s">
        <v>173</v>
      </c>
      <c r="B10" s="9">
        <v>16.285</v>
      </c>
      <c r="C10" s="10" t="s">
        <v>159</v>
      </c>
      <c r="D10" s="9">
        <v>479.7</v>
      </c>
      <c r="E10" s="10" t="s">
        <v>159</v>
      </c>
      <c r="F10" s="9">
        <v>54.28</v>
      </c>
      <c r="G10" s="10" t="s">
        <v>159</v>
      </c>
      <c r="H10" s="9">
        <v>476.8</v>
      </c>
      <c r="I10" s="10" t="s">
        <v>159</v>
      </c>
      <c r="J10" s="9">
        <v>76.647999999999996</v>
      </c>
      <c r="K10" s="10" t="s">
        <v>159</v>
      </c>
      <c r="L10" s="9">
        <v>82.167000000000002</v>
      </c>
      <c r="M10" s="10" t="s">
        <v>159</v>
      </c>
      <c r="N10" s="9">
        <v>721.85199999999998</v>
      </c>
      <c r="O10" s="10" t="s">
        <v>159</v>
      </c>
      <c r="P10" s="9">
        <v>285.76</v>
      </c>
      <c r="Q10" s="10" t="s">
        <v>159</v>
      </c>
      <c r="R10" s="9">
        <v>2193.4920000000002</v>
      </c>
      <c r="S10" s="10" t="s">
        <v>159</v>
      </c>
    </row>
    <row r="11" spans="1:19" x14ac:dyDescent="0.2">
      <c r="A11" s="12" t="s">
        <v>174</v>
      </c>
      <c r="B11" s="9">
        <v>17.7</v>
      </c>
      <c r="C11" s="10" t="s">
        <v>159</v>
      </c>
      <c r="D11" s="9">
        <v>486.4</v>
      </c>
      <c r="E11" s="10" t="s">
        <v>159</v>
      </c>
      <c r="F11" s="9">
        <v>62.384999999999998</v>
      </c>
      <c r="G11" s="10" t="s">
        <v>159</v>
      </c>
      <c r="H11" s="9">
        <v>530.70000000000005</v>
      </c>
      <c r="I11" s="10" t="s">
        <v>159</v>
      </c>
      <c r="J11" s="9">
        <v>75.831000000000003</v>
      </c>
      <c r="K11" s="10" t="s">
        <v>159</v>
      </c>
      <c r="L11" s="9">
        <v>77.069999999999993</v>
      </c>
      <c r="M11" s="10" t="s">
        <v>159</v>
      </c>
      <c r="N11" s="9">
        <v>823.86900000000003</v>
      </c>
      <c r="O11" s="10" t="s">
        <v>159</v>
      </c>
      <c r="P11" s="9">
        <v>288.56</v>
      </c>
      <c r="Q11" s="10" t="s">
        <v>159</v>
      </c>
      <c r="R11" s="9">
        <v>2362.5149999999999</v>
      </c>
      <c r="S11" s="10" t="s">
        <v>159</v>
      </c>
    </row>
    <row r="12" spans="1:19" x14ac:dyDescent="0.2">
      <c r="A12" s="12" t="s">
        <v>175</v>
      </c>
      <c r="B12" s="9">
        <v>18.393999999999998</v>
      </c>
      <c r="C12" s="10" t="s">
        <v>159</v>
      </c>
      <c r="D12" s="9">
        <v>529</v>
      </c>
      <c r="E12" s="10" t="s">
        <v>159</v>
      </c>
      <c r="F12" s="9">
        <v>69.111000000000004</v>
      </c>
      <c r="G12" s="10" t="s">
        <v>159</v>
      </c>
      <c r="H12" s="9">
        <v>543.00099999999998</v>
      </c>
      <c r="I12" s="10" t="s">
        <v>159</v>
      </c>
      <c r="J12" s="9">
        <v>80.736999999999995</v>
      </c>
      <c r="K12" s="10" t="s">
        <v>159</v>
      </c>
      <c r="L12" s="9">
        <v>76.266999999999996</v>
      </c>
      <c r="M12" s="10" t="s">
        <v>159</v>
      </c>
      <c r="N12" s="9">
        <v>945.74599999999998</v>
      </c>
      <c r="O12" s="10" t="s">
        <v>159</v>
      </c>
      <c r="P12" s="9">
        <v>281.06400000000002</v>
      </c>
      <c r="Q12" s="10" t="s">
        <v>159</v>
      </c>
      <c r="R12" s="9">
        <v>2543.3200000000002</v>
      </c>
      <c r="S12" s="10" t="s">
        <v>159</v>
      </c>
    </row>
    <row r="13" spans="1:19" x14ac:dyDescent="0.2">
      <c r="A13" s="12" t="s">
        <v>176</v>
      </c>
      <c r="B13" s="9">
        <v>16.221</v>
      </c>
      <c r="C13" s="10" t="s">
        <v>159</v>
      </c>
      <c r="D13" s="9">
        <v>534</v>
      </c>
      <c r="E13" s="10" t="s">
        <v>159</v>
      </c>
      <c r="F13" s="9">
        <v>69.554000000000002</v>
      </c>
      <c r="G13" s="10" t="s">
        <v>159</v>
      </c>
      <c r="H13" s="9">
        <v>541.13699999999994</v>
      </c>
      <c r="I13" s="10" t="s">
        <v>159</v>
      </c>
      <c r="J13" s="9">
        <v>91.760999999999996</v>
      </c>
      <c r="K13" s="10" t="s">
        <v>159</v>
      </c>
      <c r="L13" s="9">
        <v>87.811000000000007</v>
      </c>
      <c r="M13" s="10" t="s">
        <v>159</v>
      </c>
      <c r="N13" s="9">
        <v>911.19799999999998</v>
      </c>
      <c r="O13" s="10" t="s">
        <v>159</v>
      </c>
      <c r="P13" s="9">
        <v>291.66000000000003</v>
      </c>
      <c r="Q13" s="10" t="s">
        <v>159</v>
      </c>
      <c r="R13" s="9">
        <v>2543.3420000000001</v>
      </c>
      <c r="S13" s="10" t="s">
        <v>159</v>
      </c>
    </row>
    <row r="14" spans="1:19" x14ac:dyDescent="0.2">
      <c r="A14" s="12" t="s">
        <v>177</v>
      </c>
      <c r="B14" s="9">
        <v>18.411000000000001</v>
      </c>
      <c r="C14" s="10" t="s">
        <v>159</v>
      </c>
      <c r="D14" s="9">
        <v>541</v>
      </c>
      <c r="E14" s="10" t="s">
        <v>159</v>
      </c>
      <c r="F14" s="9">
        <v>72.977999999999994</v>
      </c>
      <c r="G14" s="10" t="s">
        <v>159</v>
      </c>
      <c r="H14" s="9">
        <v>530.04700000000003</v>
      </c>
      <c r="I14" s="10" t="s">
        <v>159</v>
      </c>
      <c r="J14" s="9">
        <v>100.182</v>
      </c>
      <c r="K14" s="10" t="s">
        <v>159</v>
      </c>
      <c r="L14" s="9">
        <v>88.382000000000005</v>
      </c>
      <c r="M14" s="10" t="s">
        <v>159</v>
      </c>
      <c r="N14" s="9">
        <v>951.74699999999996</v>
      </c>
      <c r="O14" s="10" t="s">
        <v>159</v>
      </c>
      <c r="P14" s="9">
        <v>252.94</v>
      </c>
      <c r="Q14" s="10" t="s">
        <v>159</v>
      </c>
      <c r="R14" s="9">
        <v>2555.6869999999999</v>
      </c>
      <c r="S14" s="10" t="s">
        <v>159</v>
      </c>
    </row>
    <row r="15" spans="1:19" x14ac:dyDescent="0.2">
      <c r="A15" s="12" t="s">
        <v>181</v>
      </c>
      <c r="B15" s="9">
        <v>19.146000000000001</v>
      </c>
      <c r="C15" s="10" t="s">
        <v>159</v>
      </c>
      <c r="D15" s="9">
        <v>551</v>
      </c>
      <c r="E15" s="10" t="s">
        <v>159</v>
      </c>
      <c r="F15" s="9">
        <v>80.894000000000005</v>
      </c>
      <c r="G15" s="10" t="s">
        <v>159</v>
      </c>
      <c r="H15" s="9">
        <v>592.12300000000005</v>
      </c>
      <c r="I15" s="10" t="s">
        <v>159</v>
      </c>
      <c r="J15" s="9">
        <v>107.923</v>
      </c>
      <c r="K15" s="10" t="s">
        <v>159</v>
      </c>
      <c r="L15" s="9">
        <v>96.385999999999996</v>
      </c>
      <c r="M15" s="10" t="s">
        <v>159</v>
      </c>
      <c r="N15" s="9">
        <v>963.75900000000001</v>
      </c>
      <c r="O15" s="10" t="s">
        <v>159</v>
      </c>
      <c r="P15" s="9">
        <v>285.37099999999998</v>
      </c>
      <c r="Q15" s="10" t="s">
        <v>159</v>
      </c>
      <c r="R15" s="9">
        <v>2696.6019999999999</v>
      </c>
      <c r="S15" s="10" t="s">
        <v>159</v>
      </c>
    </row>
    <row r="16" spans="1:19" x14ac:dyDescent="0.2">
      <c r="A16" s="12" t="s">
        <v>182</v>
      </c>
      <c r="B16" s="9">
        <v>19.058</v>
      </c>
      <c r="C16" s="10" t="s">
        <v>159</v>
      </c>
      <c r="D16" s="9">
        <v>543.9</v>
      </c>
      <c r="E16" s="10" t="s">
        <v>159</v>
      </c>
      <c r="F16" s="9">
        <v>87.1</v>
      </c>
      <c r="G16" s="10" t="s">
        <v>159</v>
      </c>
      <c r="H16" s="9">
        <v>549.42499999999995</v>
      </c>
      <c r="I16" s="10" t="s">
        <v>159</v>
      </c>
      <c r="J16" s="9">
        <v>105.65600000000001</v>
      </c>
      <c r="K16" s="10" t="s">
        <v>159</v>
      </c>
      <c r="L16" s="9">
        <v>102.036</v>
      </c>
      <c r="M16" s="10" t="s">
        <v>159</v>
      </c>
      <c r="N16" s="9">
        <v>921.56</v>
      </c>
      <c r="O16" s="10" t="s">
        <v>159</v>
      </c>
      <c r="P16" s="9">
        <v>309.887</v>
      </c>
      <c r="Q16" s="10" t="s">
        <v>159</v>
      </c>
      <c r="R16" s="9">
        <v>2638.6219999999998</v>
      </c>
      <c r="S16" s="10" t="s">
        <v>159</v>
      </c>
    </row>
    <row r="17" spans="1:19" x14ac:dyDescent="0.2">
      <c r="A17" s="12" t="s">
        <v>183</v>
      </c>
      <c r="B17" s="9">
        <v>18.913</v>
      </c>
      <c r="C17" s="10" t="s">
        <v>159</v>
      </c>
      <c r="D17" s="9">
        <v>638</v>
      </c>
      <c r="E17" s="10" t="s">
        <v>159</v>
      </c>
      <c r="F17" s="9">
        <v>98.535120000000006</v>
      </c>
      <c r="G17" s="10" t="s">
        <v>159</v>
      </c>
      <c r="H17" s="9">
        <v>578.4</v>
      </c>
      <c r="I17" s="10" t="s">
        <v>159</v>
      </c>
      <c r="J17" s="9">
        <v>125.19799999999999</v>
      </c>
      <c r="K17" s="10" t="s">
        <v>159</v>
      </c>
      <c r="L17" s="9">
        <v>99.77</v>
      </c>
      <c r="M17" s="10" t="s">
        <v>159</v>
      </c>
      <c r="N17" s="9">
        <v>1027.127</v>
      </c>
      <c r="O17" s="10" t="s">
        <v>159</v>
      </c>
      <c r="P17" s="9">
        <v>345.517</v>
      </c>
      <c r="Q17" s="10" t="s">
        <v>159</v>
      </c>
      <c r="R17" s="9">
        <v>2931.4601200000002</v>
      </c>
      <c r="S17" s="10" t="s">
        <v>159</v>
      </c>
    </row>
    <row r="18" spans="1:19" x14ac:dyDescent="0.2">
      <c r="A18" s="12" t="s">
        <v>184</v>
      </c>
      <c r="B18" s="9">
        <v>18.170999999999999</v>
      </c>
      <c r="C18" s="10" t="s">
        <v>159</v>
      </c>
      <c r="D18" s="9">
        <v>687.09299999999996</v>
      </c>
      <c r="E18" s="10" t="s">
        <v>159</v>
      </c>
      <c r="F18" s="9">
        <v>105.245</v>
      </c>
      <c r="G18" s="10" t="s">
        <v>159</v>
      </c>
      <c r="H18" s="9">
        <v>525.803</v>
      </c>
      <c r="I18" s="10" t="s">
        <v>159</v>
      </c>
      <c r="J18" s="9">
        <v>131.56299999999999</v>
      </c>
      <c r="K18" s="10" t="s">
        <v>159</v>
      </c>
      <c r="L18" s="9">
        <v>101.92700000000001</v>
      </c>
      <c r="M18" s="10" t="s">
        <v>159</v>
      </c>
      <c r="N18" s="9">
        <v>1062.4749999999999</v>
      </c>
      <c r="O18" s="10" t="s">
        <v>159</v>
      </c>
      <c r="P18" s="9">
        <v>453.00799999999998</v>
      </c>
      <c r="Q18" s="10" t="s">
        <v>159</v>
      </c>
      <c r="R18" s="9">
        <v>3085.2849999999999</v>
      </c>
      <c r="S18" s="10" t="s">
        <v>159</v>
      </c>
    </row>
    <row r="19" spans="1:19" x14ac:dyDescent="0.2">
      <c r="A19" s="12" t="s">
        <v>185</v>
      </c>
      <c r="B19" s="9">
        <v>17.702999999999999</v>
      </c>
      <c r="C19" s="10" t="s">
        <v>159</v>
      </c>
      <c r="D19" s="9">
        <v>704.28700000000003</v>
      </c>
      <c r="E19" s="10" t="s">
        <v>159</v>
      </c>
      <c r="F19" s="9">
        <v>107.30594499999999</v>
      </c>
      <c r="G19" s="10" t="s">
        <v>179</v>
      </c>
      <c r="H19" s="9">
        <v>560.34556361</v>
      </c>
      <c r="I19" s="10" t="s">
        <v>159</v>
      </c>
      <c r="J19" s="9">
        <v>124.41500000000001</v>
      </c>
      <c r="K19" s="10" t="s">
        <v>159</v>
      </c>
      <c r="L19" s="9">
        <v>109.28</v>
      </c>
      <c r="M19" s="10" t="s">
        <v>159</v>
      </c>
      <c r="N19" s="9">
        <v>1101.3699999999999</v>
      </c>
      <c r="O19" s="10" t="s">
        <v>159</v>
      </c>
      <c r="P19" s="9">
        <v>486.21600000000001</v>
      </c>
      <c r="Q19" s="10" t="s">
        <v>159</v>
      </c>
      <c r="R19" s="9">
        <v>3210.92250861</v>
      </c>
      <c r="S19" s="10" t="s">
        <v>159</v>
      </c>
    </row>
    <row r="20" spans="1:19" x14ac:dyDescent="0.2">
      <c r="A20" s="12" t="s">
        <v>187</v>
      </c>
      <c r="B20" s="9">
        <v>18.835999999999999</v>
      </c>
      <c r="C20" s="10" t="s">
        <v>159</v>
      </c>
      <c r="D20" s="9">
        <v>747.79899999999998</v>
      </c>
      <c r="E20" s="10" t="s">
        <v>159</v>
      </c>
      <c r="F20" s="9">
        <v>114.73</v>
      </c>
      <c r="G20" s="10" t="s">
        <v>159</v>
      </c>
      <c r="H20" s="9">
        <v>579.78499999999997</v>
      </c>
      <c r="I20" s="10" t="s">
        <v>159</v>
      </c>
      <c r="J20" s="9">
        <v>134.50899999999999</v>
      </c>
      <c r="K20" s="10" t="s">
        <v>159</v>
      </c>
      <c r="L20" s="9">
        <v>113.914</v>
      </c>
      <c r="M20" s="10" t="s">
        <v>159</v>
      </c>
      <c r="N20" s="9">
        <v>1218.258</v>
      </c>
      <c r="O20" s="10" t="s">
        <v>159</v>
      </c>
      <c r="P20" s="9">
        <v>535.12099999999998</v>
      </c>
      <c r="Q20" s="10" t="s">
        <v>159</v>
      </c>
      <c r="R20" s="9">
        <v>3462.9520000000002</v>
      </c>
      <c r="S20" s="10" t="s">
        <v>159</v>
      </c>
    </row>
    <row r="21" spans="1:19" x14ac:dyDescent="0.2">
      <c r="A21" s="12" t="s">
        <v>188</v>
      </c>
      <c r="B21" s="9">
        <v>19.785</v>
      </c>
      <c r="C21" s="10" t="s">
        <v>159</v>
      </c>
      <c r="D21" s="9">
        <v>734.88099999999997</v>
      </c>
      <c r="E21" s="10" t="s">
        <v>159</v>
      </c>
      <c r="F21" s="9">
        <v>109.662364</v>
      </c>
      <c r="G21" s="10" t="s">
        <v>159</v>
      </c>
      <c r="H21" s="9">
        <v>550.17899999999997</v>
      </c>
      <c r="I21" s="10" t="s">
        <v>159</v>
      </c>
      <c r="J21" s="9">
        <v>140.35599999999999</v>
      </c>
      <c r="K21" s="10" t="s">
        <v>159</v>
      </c>
      <c r="L21" s="9">
        <v>108.565</v>
      </c>
      <c r="M21" s="10" t="s">
        <v>159</v>
      </c>
      <c r="N21" s="9">
        <v>1320.0691097900001</v>
      </c>
      <c r="O21" s="10" t="s">
        <v>159</v>
      </c>
      <c r="P21" s="9">
        <v>536.49599999999998</v>
      </c>
      <c r="Q21" s="10" t="s">
        <v>159</v>
      </c>
      <c r="R21" s="9">
        <v>3519.9934737899998</v>
      </c>
      <c r="S21" s="10" t="s">
        <v>159</v>
      </c>
    </row>
    <row r="22" spans="1:19" x14ac:dyDescent="0.2">
      <c r="A22" s="12" t="s">
        <v>189</v>
      </c>
      <c r="B22" s="9">
        <v>19.14</v>
      </c>
      <c r="C22" s="10" t="s">
        <v>159</v>
      </c>
      <c r="D22" s="9">
        <v>902.00099999999998</v>
      </c>
      <c r="E22" s="10" t="s">
        <v>159</v>
      </c>
      <c r="F22" s="9">
        <v>101.243859</v>
      </c>
      <c r="G22" s="10" t="s">
        <v>159</v>
      </c>
      <c r="H22" s="9">
        <v>568.71</v>
      </c>
      <c r="I22" s="10" t="s">
        <v>159</v>
      </c>
      <c r="J22" s="9">
        <v>139.31899999999999</v>
      </c>
      <c r="K22" s="10" t="s">
        <v>159</v>
      </c>
      <c r="L22" s="9">
        <v>110.709</v>
      </c>
      <c r="M22" s="10" t="s">
        <v>159</v>
      </c>
      <c r="N22" s="9">
        <v>1349.4670000000001</v>
      </c>
      <c r="O22" s="10" t="s">
        <v>159</v>
      </c>
      <c r="P22" s="9">
        <v>503.34300000000002</v>
      </c>
      <c r="Q22" s="10" t="s">
        <v>159</v>
      </c>
      <c r="R22" s="9">
        <v>3693.932859</v>
      </c>
      <c r="S22" s="10" t="s">
        <v>159</v>
      </c>
    </row>
    <row r="23" spans="1:19" x14ac:dyDescent="0.2">
      <c r="A23" s="12" t="s">
        <v>190</v>
      </c>
      <c r="B23" s="9">
        <v>18.449000000000002</v>
      </c>
      <c r="C23" s="10" t="s">
        <v>159</v>
      </c>
      <c r="D23" s="9">
        <v>953.71600000000001</v>
      </c>
      <c r="E23" s="10" t="s">
        <v>159</v>
      </c>
      <c r="F23" s="9">
        <v>104.89467</v>
      </c>
      <c r="G23" s="10" t="s">
        <v>159</v>
      </c>
      <c r="H23" s="9">
        <v>588.375</v>
      </c>
      <c r="I23" s="10" t="s">
        <v>159</v>
      </c>
      <c r="J23" s="9">
        <v>147.256</v>
      </c>
      <c r="K23" s="10" t="s">
        <v>159</v>
      </c>
      <c r="L23" s="9">
        <v>106.14</v>
      </c>
      <c r="M23" s="10" t="s">
        <v>159</v>
      </c>
      <c r="N23" s="9">
        <v>1528.04</v>
      </c>
      <c r="O23" s="10" t="s">
        <v>159</v>
      </c>
      <c r="P23" s="9">
        <v>634.221</v>
      </c>
      <c r="Q23" s="10" t="s">
        <v>159</v>
      </c>
      <c r="R23" s="9">
        <v>4081.0916699999998</v>
      </c>
      <c r="S23" s="10" t="s">
        <v>159</v>
      </c>
    </row>
    <row r="24" spans="1:19" x14ac:dyDescent="0.2">
      <c r="A24" s="12" t="s">
        <v>191</v>
      </c>
      <c r="B24" s="9">
        <v>17.085999999999999</v>
      </c>
      <c r="C24" s="10" t="s">
        <v>159</v>
      </c>
      <c r="D24" s="9">
        <v>1057.5070000000001</v>
      </c>
      <c r="E24" s="10" t="s">
        <v>159</v>
      </c>
      <c r="F24" s="9">
        <v>102.74002400000001</v>
      </c>
      <c r="G24" s="10" t="s">
        <v>159</v>
      </c>
      <c r="H24" s="9">
        <v>570.54200000000003</v>
      </c>
      <c r="I24" s="10" t="s">
        <v>159</v>
      </c>
      <c r="J24" s="9">
        <v>143.68799999999999</v>
      </c>
      <c r="K24" s="10" t="s">
        <v>159</v>
      </c>
      <c r="L24" s="9">
        <v>92.531999999999996</v>
      </c>
      <c r="M24" s="10" t="s">
        <v>159</v>
      </c>
      <c r="N24" s="9">
        <v>1536.12</v>
      </c>
      <c r="O24" s="10" t="s">
        <v>159</v>
      </c>
      <c r="P24" s="9">
        <v>599.17100000000005</v>
      </c>
      <c r="Q24" s="10" t="s">
        <v>159</v>
      </c>
      <c r="R24" s="9">
        <v>4119.3860240000004</v>
      </c>
      <c r="S24" s="10" t="s">
        <v>159</v>
      </c>
    </row>
    <row r="25" spans="1:19" x14ac:dyDescent="0.2">
      <c r="A25" s="12" t="s">
        <v>192</v>
      </c>
      <c r="B25" s="9">
        <v>17.378</v>
      </c>
      <c r="C25" s="10" t="s">
        <v>159</v>
      </c>
      <c r="D25" s="9">
        <v>1140.491</v>
      </c>
      <c r="E25" s="10" t="s">
        <v>159</v>
      </c>
      <c r="F25" s="9">
        <v>102.32510600000001</v>
      </c>
      <c r="G25" s="10" t="s">
        <v>159</v>
      </c>
      <c r="H25" s="9">
        <v>556.99599999999998</v>
      </c>
      <c r="I25" s="10" t="s">
        <v>159</v>
      </c>
      <c r="J25" s="9">
        <v>149.77699999999999</v>
      </c>
      <c r="K25" s="10" t="s">
        <v>159</v>
      </c>
      <c r="L25" s="9">
        <v>90.59</v>
      </c>
      <c r="M25" s="10" t="s">
        <v>159</v>
      </c>
      <c r="N25" s="9">
        <v>1556.771</v>
      </c>
      <c r="O25" s="10" t="s">
        <v>159</v>
      </c>
      <c r="P25" s="9">
        <v>774.42100000000005</v>
      </c>
      <c r="Q25" s="10" t="s">
        <v>159</v>
      </c>
      <c r="R25" s="9">
        <v>4388.7491060000002</v>
      </c>
      <c r="S25" s="10" t="s">
        <v>159</v>
      </c>
    </row>
    <row r="26" spans="1:19" x14ac:dyDescent="0.2">
      <c r="A26" s="12" t="s">
        <v>193</v>
      </c>
      <c r="B26" s="9">
        <v>16.84</v>
      </c>
      <c r="C26" s="10" t="s">
        <v>159</v>
      </c>
      <c r="D26" s="9">
        <v>1417.992</v>
      </c>
      <c r="E26" s="10" t="s">
        <v>159</v>
      </c>
      <c r="F26" s="9">
        <v>105.351068</v>
      </c>
      <c r="G26" s="10" t="s">
        <v>159</v>
      </c>
      <c r="H26" s="9">
        <v>690.33699999999999</v>
      </c>
      <c r="I26" s="10" t="s">
        <v>159</v>
      </c>
      <c r="J26" s="9">
        <v>152.22900000000001</v>
      </c>
      <c r="K26" s="10" t="s">
        <v>159</v>
      </c>
      <c r="L26" s="9">
        <v>92.593500000000006</v>
      </c>
      <c r="M26" s="10" t="s">
        <v>159</v>
      </c>
      <c r="N26" s="9">
        <v>1864.3879999999999</v>
      </c>
      <c r="O26" s="10" t="s">
        <v>159</v>
      </c>
      <c r="P26" s="9">
        <v>834.53399999999999</v>
      </c>
      <c r="Q26" s="10" t="s">
        <v>159</v>
      </c>
      <c r="R26" s="9">
        <v>5174.2645679999996</v>
      </c>
      <c r="S26" s="10" t="s">
        <v>159</v>
      </c>
    </row>
    <row r="27" spans="1:19" x14ac:dyDescent="0.2">
      <c r="A27" s="12" t="s">
        <v>195</v>
      </c>
      <c r="B27" s="9">
        <v>21.36</v>
      </c>
      <c r="C27" s="10" t="s">
        <v>159</v>
      </c>
      <c r="D27" s="9">
        <v>1508.123</v>
      </c>
      <c r="E27" s="10" t="s">
        <v>159</v>
      </c>
      <c r="F27" s="9">
        <v>101.87671</v>
      </c>
      <c r="G27" s="10" t="s">
        <v>159</v>
      </c>
      <c r="H27" s="9">
        <v>701.87023141999998</v>
      </c>
      <c r="I27" s="10" t="s">
        <v>159</v>
      </c>
      <c r="J27" s="9">
        <v>178.24600000000001</v>
      </c>
      <c r="K27" s="10" t="s">
        <v>159</v>
      </c>
      <c r="L27" s="9">
        <v>89.804199999999994</v>
      </c>
      <c r="M27" s="10" t="s">
        <v>159</v>
      </c>
      <c r="N27" s="9">
        <v>1851.694</v>
      </c>
      <c r="O27" s="10" t="s">
        <v>159</v>
      </c>
      <c r="P27" s="9">
        <v>741.89099999999996</v>
      </c>
      <c r="Q27" s="10" t="s">
        <v>159</v>
      </c>
      <c r="R27" s="9">
        <v>5194.8651414200003</v>
      </c>
      <c r="S27" s="10" t="s">
        <v>159</v>
      </c>
    </row>
    <row r="28" spans="1:19" x14ac:dyDescent="0.2">
      <c r="A28" s="12" t="s">
        <v>196</v>
      </c>
      <c r="B28" s="9">
        <v>34.479999999999997</v>
      </c>
      <c r="C28" s="10" t="s">
        <v>159</v>
      </c>
      <c r="D28" s="9">
        <v>1543.5540000000001</v>
      </c>
      <c r="E28" s="10" t="s">
        <v>159</v>
      </c>
      <c r="F28" s="9">
        <v>97.124939999999995</v>
      </c>
      <c r="G28" s="10" t="s">
        <v>159</v>
      </c>
      <c r="H28" s="9">
        <v>715.85900000000004</v>
      </c>
      <c r="I28" s="10" t="s">
        <v>159</v>
      </c>
      <c r="J28" s="9">
        <v>135.565</v>
      </c>
      <c r="K28" s="10" t="s">
        <v>159</v>
      </c>
      <c r="L28" s="9">
        <v>84.340400000000002</v>
      </c>
      <c r="M28" s="10" t="s">
        <v>159</v>
      </c>
      <c r="N28" s="9">
        <v>1556.2681852400001</v>
      </c>
      <c r="O28" s="10" t="s">
        <v>159</v>
      </c>
      <c r="P28" s="9">
        <v>622.84900000000005</v>
      </c>
      <c r="Q28" s="10" t="s">
        <v>186</v>
      </c>
      <c r="R28" s="9">
        <v>4790.0405252399996</v>
      </c>
      <c r="S28" s="10" t="s">
        <v>159</v>
      </c>
    </row>
    <row r="29" spans="1:19" x14ac:dyDescent="0.2">
      <c r="A29" s="12" t="s">
        <v>198</v>
      </c>
      <c r="B29" s="9">
        <v>24.777000000000001</v>
      </c>
      <c r="C29" s="10" t="s">
        <v>159</v>
      </c>
      <c r="D29" s="9">
        <v>1574.819</v>
      </c>
      <c r="E29" s="10" t="s">
        <v>159</v>
      </c>
      <c r="F29" s="9">
        <v>96.384</v>
      </c>
      <c r="G29" s="10" t="s">
        <v>159</v>
      </c>
      <c r="H29" s="9">
        <v>805.85199999999998</v>
      </c>
      <c r="I29" s="10" t="s">
        <v>159</v>
      </c>
      <c r="J29" s="9">
        <v>180.40199999999999</v>
      </c>
      <c r="K29" s="10" t="s">
        <v>159</v>
      </c>
      <c r="L29" s="9">
        <v>81.161456999999999</v>
      </c>
      <c r="M29" s="10" t="s">
        <v>159</v>
      </c>
      <c r="N29" s="9">
        <v>1773.56334642</v>
      </c>
      <c r="O29" s="10" t="s">
        <v>159</v>
      </c>
      <c r="P29" s="9">
        <v>563.62400000000002</v>
      </c>
      <c r="Q29" s="10" t="s">
        <v>159</v>
      </c>
      <c r="R29" s="9">
        <v>5100.5828034200003</v>
      </c>
      <c r="S29" s="10" t="s">
        <v>159</v>
      </c>
    </row>
    <row r="30" spans="1:19" x14ac:dyDescent="0.2">
      <c r="A30" s="12" t="s">
        <v>199</v>
      </c>
      <c r="B30" s="9">
        <v>25.675999999999998</v>
      </c>
      <c r="C30" s="10" t="s">
        <v>159</v>
      </c>
      <c r="D30" s="9">
        <v>1404.761</v>
      </c>
      <c r="E30" s="10" t="s">
        <v>159</v>
      </c>
      <c r="F30" s="9">
        <v>92.405000000000001</v>
      </c>
      <c r="G30" s="10" t="s">
        <v>159</v>
      </c>
      <c r="H30" s="9">
        <v>917.07338188999904</v>
      </c>
      <c r="I30" s="10" t="s">
        <v>159</v>
      </c>
      <c r="J30" s="9">
        <v>126.37253797</v>
      </c>
      <c r="K30" s="10" t="s">
        <v>159</v>
      </c>
      <c r="L30" s="9">
        <v>81.078587999999996</v>
      </c>
      <c r="M30" s="10" t="s">
        <v>159</v>
      </c>
      <c r="N30" s="9">
        <v>1679.0789863800001</v>
      </c>
      <c r="O30" s="10" t="s">
        <v>159</v>
      </c>
      <c r="P30" s="9">
        <v>533.41200000000003</v>
      </c>
      <c r="Q30" s="10" t="s">
        <v>159</v>
      </c>
      <c r="R30" s="9">
        <v>4859.8574942400001</v>
      </c>
      <c r="S30" s="10" t="s">
        <v>159</v>
      </c>
    </row>
    <row r="31" spans="1:19" x14ac:dyDescent="0.2">
      <c r="A31" s="12" t="s">
        <v>200</v>
      </c>
      <c r="B31" s="9">
        <v>18.419</v>
      </c>
      <c r="C31" s="10" t="s">
        <v>159</v>
      </c>
      <c r="D31" s="9">
        <v>1047.356</v>
      </c>
      <c r="E31" s="10" t="s">
        <v>159</v>
      </c>
      <c r="F31" s="9">
        <v>72.703999999999994</v>
      </c>
      <c r="G31" s="10" t="s">
        <v>159</v>
      </c>
      <c r="H31" s="9">
        <v>575.50862668000002</v>
      </c>
      <c r="I31" s="10" t="s">
        <v>159</v>
      </c>
      <c r="J31" s="9">
        <v>113.16027896999999</v>
      </c>
      <c r="K31" s="10" t="s">
        <v>159</v>
      </c>
      <c r="L31" s="9">
        <v>60.844150999999997</v>
      </c>
      <c r="M31" s="10" t="s">
        <v>159</v>
      </c>
      <c r="N31" s="9">
        <v>1235.3719830099999</v>
      </c>
      <c r="O31" s="10" t="s">
        <v>159</v>
      </c>
      <c r="P31" s="9">
        <v>390.93400000000003</v>
      </c>
      <c r="Q31" s="10" t="s">
        <v>159</v>
      </c>
      <c r="R31" s="9">
        <v>3514.2980396600001</v>
      </c>
      <c r="S31" s="10" t="s">
        <v>159</v>
      </c>
    </row>
    <row r="32" spans="1:19" x14ac:dyDescent="0.2">
      <c r="A32" s="15" t="s">
        <v>201</v>
      </c>
      <c r="B32" s="13">
        <v>27.73</v>
      </c>
      <c r="C32" s="14" t="s">
        <v>159</v>
      </c>
      <c r="D32" s="13">
        <v>746.39800000000002</v>
      </c>
      <c r="E32" s="14" t="s">
        <v>159</v>
      </c>
      <c r="F32" s="13">
        <v>98.861999999999995</v>
      </c>
      <c r="G32" s="14" t="s">
        <v>159</v>
      </c>
      <c r="H32" s="13">
        <v>733.20092265999995</v>
      </c>
      <c r="I32" s="14" t="s">
        <v>159</v>
      </c>
      <c r="J32" s="13">
        <v>157.72016922</v>
      </c>
      <c r="K32" s="14" t="s">
        <v>159</v>
      </c>
      <c r="L32" s="13">
        <v>85.456343000000004</v>
      </c>
      <c r="M32" s="14" t="s">
        <v>159</v>
      </c>
      <c r="N32" s="13">
        <v>399.19080645999998</v>
      </c>
      <c r="O32" s="14" t="s">
        <v>159</v>
      </c>
      <c r="P32" s="13">
        <v>480.08300000000003</v>
      </c>
      <c r="Q32" s="14" t="s">
        <v>159</v>
      </c>
      <c r="R32" s="13">
        <v>2728.6412413399999</v>
      </c>
      <c r="S32" s="14" t="s">
        <v>159</v>
      </c>
    </row>
    <row r="34" spans="1:2" x14ac:dyDescent="0.2">
      <c r="A34" s="16" t="s">
        <v>202</v>
      </c>
      <c r="B34" s="16" t="s">
        <v>215</v>
      </c>
    </row>
    <row r="36" spans="1:2" x14ac:dyDescent="0.2">
      <c r="B36" s="16" t="s">
        <v>216</v>
      </c>
    </row>
    <row r="37" spans="1:2" x14ac:dyDescent="0.2">
      <c r="B37" s="16" t="s">
        <v>217</v>
      </c>
    </row>
    <row r="41" spans="1:2" x14ac:dyDescent="0.2">
      <c r="A41" s="17" t="str">
        <f>HYPERLINK("#'CASINO 4'!A2", "&lt;&lt;&lt; Previous table")</f>
        <v>&lt;&lt;&lt; Previous table</v>
      </c>
    </row>
    <row r="42" spans="1:2" x14ac:dyDescent="0.2">
      <c r="A42" s="17" t="str">
        <f>HYPERLINK("#'CASINO 6'!A2", "&gt;&gt;&gt; Next table")</f>
        <v>&gt;&gt;&gt; Next table</v>
      </c>
    </row>
  </sheetData>
  <mergeCells count="12">
    <mergeCell ref="A2:S2"/>
    <mergeCell ref="A3:S3"/>
    <mergeCell ref="A6:S6"/>
    <mergeCell ref="B5:C5"/>
    <mergeCell ref="D5:E5"/>
    <mergeCell ref="F5:G5"/>
    <mergeCell ref="H5:I5"/>
    <mergeCell ref="J5:K5"/>
    <mergeCell ref="L5:M5"/>
    <mergeCell ref="N5:O5"/>
    <mergeCell ref="P5:Q5"/>
    <mergeCell ref="R5:S5"/>
  </mergeCells>
  <pageMargins left="0.7" right="0.7" top="0.75" bottom="0.75" header="0.3" footer="0.3"/>
  <pageSetup paperSize="9" orientation="portrait" horizontalDpi="300" verticalDpi="300"/>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500-000000000000}">
  <dimension ref="A1:S53"/>
  <sheetViews>
    <sheetView workbookViewId="0"/>
  </sheetViews>
  <sheetFormatPr defaultColWidth="11.42578125" defaultRowHeight="12.75" x14ac:dyDescent="0.2"/>
  <cols>
    <col min="1" max="2" width="12.7109375" customWidth="1"/>
    <col min="3" max="3" width="4.42578125" customWidth="1"/>
    <col min="4" max="4" width="12.7109375" customWidth="1"/>
    <col min="5" max="5" width="4.42578125" customWidth="1"/>
    <col min="6" max="6" width="12.7109375" customWidth="1"/>
    <col min="7" max="7" width="4.42578125" customWidth="1"/>
    <col min="8" max="8" width="12.7109375" customWidth="1"/>
    <col min="9" max="9" width="4.42578125" customWidth="1"/>
    <col min="10" max="10" width="12.7109375" customWidth="1"/>
    <col min="11" max="11" width="4.42578125" customWidth="1"/>
    <col min="12" max="12" width="12.7109375" customWidth="1"/>
    <col min="13" max="13" width="4.42578125" customWidth="1"/>
    <col min="14" max="14" width="12.7109375" customWidth="1"/>
    <col min="15" max="15" width="4.42578125" customWidth="1"/>
    <col min="16" max="16" width="12.7109375" customWidth="1"/>
    <col min="17" max="17" width="4.42578125" customWidth="1"/>
    <col min="18" max="18" width="12.7109375" customWidth="1"/>
    <col min="19" max="19" width="4.42578125" customWidth="1"/>
  </cols>
  <sheetData>
    <row r="1" spans="1:19" x14ac:dyDescent="0.2">
      <c r="A1" s="8" t="str">
        <f>HYPERLINK("#'INDEX'!B73", "Link to index")</f>
        <v>Link to index</v>
      </c>
    </row>
    <row r="2" spans="1:19" ht="15.75" customHeight="1" x14ac:dyDescent="0.2">
      <c r="A2" s="25" t="s">
        <v>361</v>
      </c>
      <c r="B2" s="24"/>
      <c r="C2" s="24"/>
      <c r="D2" s="24"/>
      <c r="E2" s="24"/>
      <c r="F2" s="24"/>
      <c r="G2" s="24"/>
      <c r="H2" s="24"/>
      <c r="I2" s="24"/>
      <c r="J2" s="24"/>
      <c r="K2" s="24"/>
      <c r="L2" s="24"/>
      <c r="M2" s="24"/>
      <c r="N2" s="24"/>
      <c r="O2" s="24"/>
      <c r="P2" s="24"/>
      <c r="Q2" s="24"/>
      <c r="R2" s="24"/>
      <c r="S2" s="24"/>
    </row>
    <row r="3" spans="1:19" ht="15.75" customHeight="1" x14ac:dyDescent="0.2">
      <c r="A3" s="25" t="s">
        <v>91</v>
      </c>
      <c r="B3" s="24"/>
      <c r="C3" s="24"/>
      <c r="D3" s="24"/>
      <c r="E3" s="24"/>
      <c r="F3" s="24"/>
      <c r="G3" s="24"/>
      <c r="H3" s="24"/>
      <c r="I3" s="24"/>
      <c r="J3" s="24"/>
      <c r="K3" s="24"/>
      <c r="L3" s="24"/>
      <c r="M3" s="24"/>
      <c r="N3" s="24"/>
      <c r="O3" s="24"/>
      <c r="P3" s="24"/>
      <c r="Q3" s="24"/>
      <c r="R3" s="24"/>
      <c r="S3" s="24"/>
    </row>
    <row r="4" spans="1:19" ht="15.75" customHeight="1" x14ac:dyDescent="0.2"/>
    <row r="5" spans="1:19" ht="55.5" customHeight="1" x14ac:dyDescent="0.2">
      <c r="A5" s="11" t="s">
        <v>159</v>
      </c>
      <c r="B5" s="27" t="s">
        <v>160</v>
      </c>
      <c r="C5" s="27" t="s">
        <v>159</v>
      </c>
      <c r="D5" s="27" t="s">
        <v>161</v>
      </c>
      <c r="E5" s="27" t="s">
        <v>159</v>
      </c>
      <c r="F5" s="27" t="s">
        <v>162</v>
      </c>
      <c r="G5" s="27" t="s">
        <v>159</v>
      </c>
      <c r="H5" s="27" t="s">
        <v>163</v>
      </c>
      <c r="I5" s="27" t="s">
        <v>159</v>
      </c>
      <c r="J5" s="27" t="s">
        <v>164</v>
      </c>
      <c r="K5" s="27" t="s">
        <v>159</v>
      </c>
      <c r="L5" s="27" t="s">
        <v>165</v>
      </c>
      <c r="M5" s="27" t="s">
        <v>159</v>
      </c>
      <c r="N5" s="27" t="s">
        <v>166</v>
      </c>
      <c r="O5" s="27" t="s">
        <v>159</v>
      </c>
      <c r="P5" s="27" t="s">
        <v>167</v>
      </c>
      <c r="Q5" s="27" t="s">
        <v>159</v>
      </c>
      <c r="R5" s="27" t="s">
        <v>168</v>
      </c>
      <c r="S5" s="27" t="s">
        <v>159</v>
      </c>
    </row>
    <row r="6" spans="1:19" x14ac:dyDescent="0.2">
      <c r="A6" s="26" t="s">
        <v>212</v>
      </c>
      <c r="B6" s="26"/>
      <c r="C6" s="26"/>
      <c r="D6" s="26"/>
      <c r="E6" s="26"/>
      <c r="F6" s="26"/>
      <c r="G6" s="26"/>
      <c r="H6" s="26"/>
      <c r="I6" s="26"/>
      <c r="J6" s="26"/>
      <c r="K6" s="26"/>
      <c r="L6" s="26"/>
      <c r="M6" s="26"/>
      <c r="N6" s="26"/>
      <c r="O6" s="26"/>
      <c r="P6" s="26"/>
      <c r="Q6" s="26"/>
      <c r="R6" s="26"/>
      <c r="S6" s="26"/>
    </row>
    <row r="7" spans="1:19" x14ac:dyDescent="0.2">
      <c r="A7" s="12" t="s">
        <v>170</v>
      </c>
      <c r="B7" s="18">
        <v>123.93408905940299</v>
      </c>
      <c r="C7" s="10" t="s">
        <v>159</v>
      </c>
      <c r="D7" s="18">
        <v>132.67293996941601</v>
      </c>
      <c r="E7" s="10" t="s">
        <v>159</v>
      </c>
      <c r="F7" s="18">
        <v>208.25660354217001</v>
      </c>
      <c r="G7" s="10" t="s">
        <v>159</v>
      </c>
      <c r="H7" s="18">
        <v>174.19611348354499</v>
      </c>
      <c r="I7" s="10" t="s">
        <v>159</v>
      </c>
      <c r="J7" s="18">
        <v>114.67638655236</v>
      </c>
      <c r="K7" s="10" t="s">
        <v>159</v>
      </c>
      <c r="L7" s="18">
        <v>130.767746867634</v>
      </c>
      <c r="M7" s="10" t="s">
        <v>159</v>
      </c>
      <c r="N7" s="18">
        <v>166.20277961801901</v>
      </c>
      <c r="O7" s="10" t="s">
        <v>159</v>
      </c>
      <c r="P7" s="18">
        <v>219.754018845611</v>
      </c>
      <c r="Q7" s="10" t="s">
        <v>159</v>
      </c>
      <c r="R7" s="18">
        <v>155.81615058431001</v>
      </c>
      <c r="S7" s="10" t="s">
        <v>159</v>
      </c>
    </row>
    <row r="8" spans="1:19" x14ac:dyDescent="0.2">
      <c r="A8" s="12" t="s">
        <v>171</v>
      </c>
      <c r="B8" s="18">
        <v>113.828843012248</v>
      </c>
      <c r="C8" s="10" t="s">
        <v>159</v>
      </c>
      <c r="D8" s="18">
        <v>132.76771489612699</v>
      </c>
      <c r="E8" s="10" t="s">
        <v>159</v>
      </c>
      <c r="F8" s="18">
        <v>191.05482233431701</v>
      </c>
      <c r="G8" s="10" t="s">
        <v>159</v>
      </c>
      <c r="H8" s="18">
        <v>168.96050442623601</v>
      </c>
      <c r="I8" s="10" t="s">
        <v>159</v>
      </c>
      <c r="J8" s="18">
        <v>111.386214927529</v>
      </c>
      <c r="K8" s="10" t="s">
        <v>159</v>
      </c>
      <c r="L8" s="18">
        <v>95.966719048105503</v>
      </c>
      <c r="M8" s="10" t="s">
        <v>159</v>
      </c>
      <c r="N8" s="18">
        <v>147.49664471953699</v>
      </c>
      <c r="O8" s="10" t="s">
        <v>159</v>
      </c>
      <c r="P8" s="18">
        <v>211.68404287767501</v>
      </c>
      <c r="Q8" s="10" t="s">
        <v>159</v>
      </c>
      <c r="R8" s="18">
        <v>148.06160011181001</v>
      </c>
      <c r="S8" s="10" t="s">
        <v>159</v>
      </c>
    </row>
    <row r="9" spans="1:19" x14ac:dyDescent="0.2">
      <c r="A9" s="12" t="s">
        <v>172</v>
      </c>
      <c r="B9" s="18">
        <v>117.87073304513</v>
      </c>
      <c r="C9" s="10" t="s">
        <v>159</v>
      </c>
      <c r="D9" s="18">
        <v>135.376351962147</v>
      </c>
      <c r="E9" s="10" t="s">
        <v>159</v>
      </c>
      <c r="F9" s="18">
        <v>201.57173099589701</v>
      </c>
      <c r="G9" s="10" t="s">
        <v>159</v>
      </c>
      <c r="H9" s="18">
        <v>182.13244601368601</v>
      </c>
      <c r="I9" s="10" t="s">
        <v>159</v>
      </c>
      <c r="J9" s="18">
        <v>118.82714243266599</v>
      </c>
      <c r="K9" s="10" t="s">
        <v>159</v>
      </c>
      <c r="L9" s="18">
        <v>94.997941508962498</v>
      </c>
      <c r="M9" s="10" t="s">
        <v>159</v>
      </c>
      <c r="N9" s="18">
        <v>151.56023119584799</v>
      </c>
      <c r="O9" s="10" t="s">
        <v>159</v>
      </c>
      <c r="P9" s="18">
        <v>217.823810716217</v>
      </c>
      <c r="Q9" s="10" t="s">
        <v>159</v>
      </c>
      <c r="R9" s="18">
        <v>153.78303817769</v>
      </c>
      <c r="S9" s="10" t="s">
        <v>159</v>
      </c>
    </row>
    <row r="10" spans="1:19" x14ac:dyDescent="0.2">
      <c r="A10" s="12" t="s">
        <v>173</v>
      </c>
      <c r="B10" s="18">
        <v>117.548860976646</v>
      </c>
      <c r="C10" s="10" t="s">
        <v>159</v>
      </c>
      <c r="D10" s="18">
        <v>135.43164349424899</v>
      </c>
      <c r="E10" s="10" t="s">
        <v>159</v>
      </c>
      <c r="F10" s="18">
        <v>188.96324858515399</v>
      </c>
      <c r="G10" s="10" t="s">
        <v>159</v>
      </c>
      <c r="H10" s="18">
        <v>208.33555442876801</v>
      </c>
      <c r="I10" s="10" t="s">
        <v>159</v>
      </c>
      <c r="J10" s="18">
        <v>122.790580725201</v>
      </c>
      <c r="K10" s="10" t="s">
        <v>159</v>
      </c>
      <c r="L10" s="18">
        <v>93.542630490477194</v>
      </c>
      <c r="M10" s="10" t="s">
        <v>159</v>
      </c>
      <c r="N10" s="18">
        <v>154.86294184995501</v>
      </c>
      <c r="O10" s="10" t="s">
        <v>159</v>
      </c>
      <c r="P10" s="18">
        <v>226.66928324272999</v>
      </c>
      <c r="Q10" s="10" t="s">
        <v>159</v>
      </c>
      <c r="R10" s="18">
        <v>160.481075678694</v>
      </c>
      <c r="S10" s="10" t="s">
        <v>159</v>
      </c>
    </row>
    <row r="11" spans="1:19" x14ac:dyDescent="0.2">
      <c r="A11" s="12" t="s">
        <v>174</v>
      </c>
      <c r="B11" s="18">
        <v>114.914019681742</v>
      </c>
      <c r="C11" s="10" t="s">
        <v>159</v>
      </c>
      <c r="D11" s="18">
        <v>128.548216488485</v>
      </c>
      <c r="E11" s="10" t="s">
        <v>159</v>
      </c>
      <c r="F11" s="18">
        <v>176.79901406310199</v>
      </c>
      <c r="G11" s="10" t="s">
        <v>159</v>
      </c>
      <c r="H11" s="18">
        <v>203.16798230137201</v>
      </c>
      <c r="I11" s="10" t="s">
        <v>159</v>
      </c>
      <c r="J11" s="18">
        <v>123.370018739559</v>
      </c>
      <c r="K11" s="10" t="s">
        <v>159</v>
      </c>
      <c r="L11" s="18">
        <v>92.056808165466094</v>
      </c>
      <c r="M11" s="10" t="s">
        <v>159</v>
      </c>
      <c r="N11" s="18">
        <v>150.69963325007899</v>
      </c>
      <c r="O11" s="10" t="s">
        <v>159</v>
      </c>
      <c r="P11" s="18">
        <v>223.93850759605499</v>
      </c>
      <c r="Q11" s="10" t="s">
        <v>159</v>
      </c>
      <c r="R11" s="18">
        <v>155.84377732070999</v>
      </c>
      <c r="S11" s="10" t="s">
        <v>159</v>
      </c>
    </row>
    <row r="12" spans="1:19" x14ac:dyDescent="0.2">
      <c r="A12" s="12" t="s">
        <v>175</v>
      </c>
      <c r="B12" s="18">
        <v>116.69700085447001</v>
      </c>
      <c r="C12" s="10" t="s">
        <v>159</v>
      </c>
      <c r="D12" s="18">
        <v>147.93081601267099</v>
      </c>
      <c r="E12" s="10" t="s">
        <v>159</v>
      </c>
      <c r="F12" s="18">
        <v>162.42189005374701</v>
      </c>
      <c r="G12" s="10" t="s">
        <v>159</v>
      </c>
      <c r="H12" s="18">
        <v>188.50976963511701</v>
      </c>
      <c r="I12" s="10" t="s">
        <v>159</v>
      </c>
      <c r="J12" s="18">
        <v>126.109337942834</v>
      </c>
      <c r="K12" s="10" t="s">
        <v>159</v>
      </c>
      <c r="L12" s="18">
        <v>92.857847916519503</v>
      </c>
      <c r="M12" s="10" t="s">
        <v>159</v>
      </c>
      <c r="N12" s="18">
        <v>147.71333668547101</v>
      </c>
      <c r="O12" s="10" t="s">
        <v>159</v>
      </c>
      <c r="P12" s="18">
        <v>213.534661626983</v>
      </c>
      <c r="Q12" s="10" t="s">
        <v>159</v>
      </c>
      <c r="R12" s="18">
        <v>158.212894720012</v>
      </c>
      <c r="S12" s="10" t="s">
        <v>159</v>
      </c>
    </row>
    <row r="13" spans="1:19" x14ac:dyDescent="0.2">
      <c r="A13" s="12" t="s">
        <v>176</v>
      </c>
      <c r="B13" s="18">
        <v>113.12778458949499</v>
      </c>
      <c r="C13" s="10" t="s">
        <v>159</v>
      </c>
      <c r="D13" s="18">
        <v>144.14199999007599</v>
      </c>
      <c r="E13" s="10" t="s">
        <v>159</v>
      </c>
      <c r="F13" s="18">
        <v>147.33450344700799</v>
      </c>
      <c r="G13" s="10" t="s">
        <v>180</v>
      </c>
      <c r="H13" s="18">
        <v>180.939099979563</v>
      </c>
      <c r="I13" s="10" t="s">
        <v>159</v>
      </c>
      <c r="J13" s="18">
        <v>122.387141948254</v>
      </c>
      <c r="K13" s="10" t="s">
        <v>159</v>
      </c>
      <c r="L13" s="18">
        <v>92.9525297786832</v>
      </c>
      <c r="M13" s="10" t="s">
        <v>179</v>
      </c>
      <c r="N13" s="18">
        <v>142.38102415175001</v>
      </c>
      <c r="O13" s="10" t="s">
        <v>344</v>
      </c>
      <c r="P13" s="18">
        <v>204.32787453928299</v>
      </c>
      <c r="Q13" s="10" t="s">
        <v>159</v>
      </c>
      <c r="R13" s="18">
        <v>152.904738761696</v>
      </c>
      <c r="S13" s="10" t="s">
        <v>180</v>
      </c>
    </row>
    <row r="14" spans="1:19" x14ac:dyDescent="0.2">
      <c r="A14" s="12" t="s">
        <v>177</v>
      </c>
      <c r="B14" s="18">
        <v>112.655712846844</v>
      </c>
      <c r="C14" s="10" t="s">
        <v>159</v>
      </c>
      <c r="D14" s="18">
        <v>149.69951367949</v>
      </c>
      <c r="E14" s="10" t="s">
        <v>159</v>
      </c>
      <c r="F14" s="18">
        <v>140.83219431839601</v>
      </c>
      <c r="G14" s="10" t="s">
        <v>180</v>
      </c>
      <c r="H14" s="18">
        <v>181.568195344868</v>
      </c>
      <c r="I14" s="10" t="s">
        <v>159</v>
      </c>
      <c r="J14" s="18">
        <v>127.126383769009</v>
      </c>
      <c r="K14" s="10" t="s">
        <v>159</v>
      </c>
      <c r="L14" s="18">
        <v>95.494105625398902</v>
      </c>
      <c r="M14" s="10" t="s">
        <v>159</v>
      </c>
      <c r="N14" s="18">
        <v>149.39640556968001</v>
      </c>
      <c r="O14" s="10" t="s">
        <v>159</v>
      </c>
      <c r="P14" s="18">
        <v>218.05363499357901</v>
      </c>
      <c r="Q14" s="10" t="s">
        <v>159</v>
      </c>
      <c r="R14" s="18">
        <v>158.46512975366599</v>
      </c>
      <c r="S14" s="10" t="s">
        <v>180</v>
      </c>
    </row>
    <row r="15" spans="1:19" x14ac:dyDescent="0.2">
      <c r="A15" s="12" t="s">
        <v>181</v>
      </c>
      <c r="B15" s="18">
        <v>106.503014525995</v>
      </c>
      <c r="C15" s="10" t="s">
        <v>159</v>
      </c>
      <c r="D15" s="18">
        <v>147.49631779667499</v>
      </c>
      <c r="E15" s="10" t="s">
        <v>159</v>
      </c>
      <c r="F15" s="18">
        <v>136.778430336741</v>
      </c>
      <c r="G15" s="10" t="s">
        <v>180</v>
      </c>
      <c r="H15" s="18">
        <v>176.13845374438301</v>
      </c>
      <c r="I15" s="10" t="s">
        <v>159</v>
      </c>
      <c r="J15" s="18">
        <v>125.61130371986</v>
      </c>
      <c r="K15" s="10" t="s">
        <v>159</v>
      </c>
      <c r="L15" s="18">
        <v>92.736349464596501</v>
      </c>
      <c r="M15" s="10" t="s">
        <v>159</v>
      </c>
      <c r="N15" s="18">
        <v>148.189383246457</v>
      </c>
      <c r="O15" s="10" t="s">
        <v>159</v>
      </c>
      <c r="P15" s="18">
        <v>221.32111497429901</v>
      </c>
      <c r="Q15" s="10" t="s">
        <v>159</v>
      </c>
      <c r="R15" s="18">
        <v>156.50675225604601</v>
      </c>
      <c r="S15" s="10" t="s">
        <v>180</v>
      </c>
    </row>
    <row r="16" spans="1:19" x14ac:dyDescent="0.2">
      <c r="A16" s="12" t="s">
        <v>182</v>
      </c>
      <c r="B16" s="18">
        <v>101.43840443409999</v>
      </c>
      <c r="C16" s="10" t="s">
        <v>159</v>
      </c>
      <c r="D16" s="18">
        <v>145.421784457672</v>
      </c>
      <c r="E16" s="10" t="s">
        <v>159</v>
      </c>
      <c r="F16" s="18">
        <v>136.201524721543</v>
      </c>
      <c r="G16" s="10" t="s">
        <v>180</v>
      </c>
      <c r="H16" s="18">
        <v>173.236464643944</v>
      </c>
      <c r="I16" s="10" t="s">
        <v>159</v>
      </c>
      <c r="J16" s="18">
        <v>121.801652729385</v>
      </c>
      <c r="K16" s="10" t="s">
        <v>159</v>
      </c>
      <c r="L16" s="18">
        <v>89.691337652410994</v>
      </c>
      <c r="M16" s="10" t="s">
        <v>159</v>
      </c>
      <c r="N16" s="18">
        <v>142.513059194752</v>
      </c>
      <c r="O16" s="10" t="s">
        <v>159</v>
      </c>
      <c r="P16" s="18">
        <v>218.00389204413199</v>
      </c>
      <c r="Q16" s="10" t="s">
        <v>159</v>
      </c>
      <c r="R16" s="18">
        <v>153.168307630708</v>
      </c>
      <c r="S16" s="10" t="s">
        <v>180</v>
      </c>
    </row>
    <row r="17" spans="1:19" x14ac:dyDescent="0.2">
      <c r="A17" s="12" t="s">
        <v>183</v>
      </c>
      <c r="B17" s="18">
        <v>98.781732134393806</v>
      </c>
      <c r="C17" s="10" t="s">
        <v>159</v>
      </c>
      <c r="D17" s="18">
        <v>142.969051314296</v>
      </c>
      <c r="E17" s="10" t="s">
        <v>159</v>
      </c>
      <c r="F17" s="18">
        <v>151.837759899189</v>
      </c>
      <c r="G17" s="10" t="s">
        <v>180</v>
      </c>
      <c r="H17" s="18">
        <v>169.10223219191801</v>
      </c>
      <c r="I17" s="10" t="s">
        <v>159</v>
      </c>
      <c r="J17" s="18">
        <v>115.333335533915</v>
      </c>
      <c r="K17" s="10" t="s">
        <v>159</v>
      </c>
      <c r="L17" s="18">
        <v>109.548930159481</v>
      </c>
      <c r="M17" s="10" t="s">
        <v>159</v>
      </c>
      <c r="N17" s="18">
        <v>140.34246633357</v>
      </c>
      <c r="O17" s="10" t="s">
        <v>159</v>
      </c>
      <c r="P17" s="18">
        <v>218.452379908079</v>
      </c>
      <c r="Q17" s="10" t="s">
        <v>159</v>
      </c>
      <c r="R17" s="18">
        <v>151.245424583507</v>
      </c>
      <c r="S17" s="10" t="s">
        <v>180</v>
      </c>
    </row>
    <row r="18" spans="1:19" x14ac:dyDescent="0.2">
      <c r="A18" s="12" t="s">
        <v>184</v>
      </c>
      <c r="B18" s="18">
        <v>96.538347277250296</v>
      </c>
      <c r="C18" s="10" t="s">
        <v>159</v>
      </c>
      <c r="D18" s="18">
        <v>137.04357141646801</v>
      </c>
      <c r="E18" s="10" t="s">
        <v>159</v>
      </c>
      <c r="F18" s="18">
        <v>143.37173971982301</v>
      </c>
      <c r="G18" s="10" t="s">
        <v>180</v>
      </c>
      <c r="H18" s="18">
        <v>171.80068332038101</v>
      </c>
      <c r="I18" s="10" t="s">
        <v>159</v>
      </c>
      <c r="J18" s="18">
        <v>110.393070994025</v>
      </c>
      <c r="K18" s="10" t="s">
        <v>159</v>
      </c>
      <c r="L18" s="18">
        <v>110.138772950182</v>
      </c>
      <c r="M18" s="10" t="s">
        <v>159</v>
      </c>
      <c r="N18" s="18">
        <v>139.26737216771201</v>
      </c>
      <c r="O18" s="10" t="s">
        <v>159</v>
      </c>
      <c r="P18" s="18">
        <v>226.834024724014</v>
      </c>
      <c r="Q18" s="10" t="s">
        <v>159</v>
      </c>
      <c r="R18" s="18">
        <v>150.01564880163201</v>
      </c>
      <c r="S18" s="10" t="s">
        <v>180</v>
      </c>
    </row>
    <row r="19" spans="1:19" x14ac:dyDescent="0.2">
      <c r="A19" s="12" t="s">
        <v>185</v>
      </c>
      <c r="B19" s="18">
        <v>97.171318871674302</v>
      </c>
      <c r="C19" s="10" t="s">
        <v>159</v>
      </c>
      <c r="D19" s="18">
        <v>140.024451772107</v>
      </c>
      <c r="E19" s="10" t="s">
        <v>159</v>
      </c>
      <c r="F19" s="18">
        <v>137.625174157494</v>
      </c>
      <c r="G19" s="10" t="s">
        <v>180</v>
      </c>
      <c r="H19" s="18">
        <v>168.85551688905099</v>
      </c>
      <c r="I19" s="10" t="s">
        <v>159</v>
      </c>
      <c r="J19" s="18">
        <v>111.40784911666501</v>
      </c>
      <c r="K19" s="10" t="s">
        <v>159</v>
      </c>
      <c r="L19" s="18">
        <v>110.234065057054</v>
      </c>
      <c r="M19" s="10" t="s">
        <v>159</v>
      </c>
      <c r="N19" s="18">
        <v>138.59145574226901</v>
      </c>
      <c r="O19" s="10" t="s">
        <v>159</v>
      </c>
      <c r="P19" s="18">
        <v>229.81238701531399</v>
      </c>
      <c r="Q19" s="10" t="s">
        <v>159</v>
      </c>
      <c r="R19" s="18">
        <v>150.73577421820701</v>
      </c>
      <c r="S19" s="10" t="s">
        <v>180</v>
      </c>
    </row>
    <row r="20" spans="1:19" x14ac:dyDescent="0.2">
      <c r="A20" s="12" t="s">
        <v>187</v>
      </c>
      <c r="B20" s="18">
        <v>96.1511632100041</v>
      </c>
      <c r="C20" s="10" t="s">
        <v>159</v>
      </c>
      <c r="D20" s="18">
        <v>146.08534749881201</v>
      </c>
      <c r="E20" s="10" t="s">
        <v>159</v>
      </c>
      <c r="F20" s="18">
        <v>138.79307453104599</v>
      </c>
      <c r="G20" s="10" t="s">
        <v>180</v>
      </c>
      <c r="H20" s="18">
        <v>172.02804292757301</v>
      </c>
      <c r="I20" s="10" t="s">
        <v>159</v>
      </c>
      <c r="J20" s="18">
        <v>112.60648814231099</v>
      </c>
      <c r="K20" s="10" t="s">
        <v>159</v>
      </c>
      <c r="L20" s="18">
        <v>102.31266734265</v>
      </c>
      <c r="M20" s="10" t="s">
        <v>159</v>
      </c>
      <c r="N20" s="18">
        <v>135.46612099898101</v>
      </c>
      <c r="O20" s="10" t="s">
        <v>159</v>
      </c>
      <c r="P20" s="18">
        <v>239.90028379583501</v>
      </c>
      <c r="Q20" s="10" t="s">
        <v>159</v>
      </c>
      <c r="R20" s="18">
        <v>153.63772746626199</v>
      </c>
      <c r="S20" s="10" t="s">
        <v>180</v>
      </c>
    </row>
    <row r="21" spans="1:19" x14ac:dyDescent="0.2">
      <c r="A21" s="12" t="s">
        <v>188</v>
      </c>
      <c r="B21" s="18">
        <v>96.079062327118507</v>
      </c>
      <c r="C21" s="10" t="s">
        <v>159</v>
      </c>
      <c r="D21" s="18">
        <v>28.2948106668034</v>
      </c>
      <c r="E21" s="10" t="s">
        <v>180</v>
      </c>
      <c r="F21" s="18">
        <v>137.622326510265</v>
      </c>
      <c r="G21" s="10" t="s">
        <v>180</v>
      </c>
      <c r="H21" s="18">
        <v>162.83943531124899</v>
      </c>
      <c r="I21" s="10" t="s">
        <v>159</v>
      </c>
      <c r="J21" s="18">
        <v>106.516711329744</v>
      </c>
      <c r="K21" s="10" t="s">
        <v>159</v>
      </c>
      <c r="L21" s="18">
        <v>114.090035212499</v>
      </c>
      <c r="M21" s="10" t="s">
        <v>159</v>
      </c>
      <c r="N21" s="18">
        <v>128.62774284571</v>
      </c>
      <c r="O21" s="10" t="s">
        <v>159</v>
      </c>
      <c r="P21" s="18">
        <v>220.48323156207101</v>
      </c>
      <c r="Q21" s="10" t="s">
        <v>159</v>
      </c>
      <c r="R21" s="18">
        <v>109.741587032132</v>
      </c>
      <c r="S21" s="10" t="s">
        <v>180</v>
      </c>
    </row>
    <row r="22" spans="1:19" x14ac:dyDescent="0.2">
      <c r="A22" s="12" t="s">
        <v>189</v>
      </c>
      <c r="B22" s="18">
        <v>82.015612276368003</v>
      </c>
      <c r="C22" s="10" t="s">
        <v>159</v>
      </c>
      <c r="D22" s="18">
        <v>98.8567485250299</v>
      </c>
      <c r="E22" s="10" t="s">
        <v>159</v>
      </c>
      <c r="F22" s="18">
        <v>125.52427011678201</v>
      </c>
      <c r="G22" s="10" t="s">
        <v>180</v>
      </c>
      <c r="H22" s="18">
        <v>148.68227553916699</v>
      </c>
      <c r="I22" s="10" t="s">
        <v>159</v>
      </c>
      <c r="J22" s="18">
        <v>100.39085889851</v>
      </c>
      <c r="K22" s="10" t="s">
        <v>159</v>
      </c>
      <c r="L22" s="18">
        <v>102.07640200862301</v>
      </c>
      <c r="M22" s="10" t="s">
        <v>159</v>
      </c>
      <c r="N22" s="18">
        <v>119.483694596172</v>
      </c>
      <c r="O22" s="10" t="s">
        <v>159</v>
      </c>
      <c r="P22" s="18">
        <v>202.39798102393399</v>
      </c>
      <c r="Q22" s="10" t="s">
        <v>159</v>
      </c>
      <c r="R22" s="18">
        <v>124.784567003033</v>
      </c>
      <c r="S22" s="10" t="s">
        <v>180</v>
      </c>
    </row>
    <row r="23" spans="1:19" x14ac:dyDescent="0.2">
      <c r="A23" s="12" t="s">
        <v>190</v>
      </c>
      <c r="B23" s="18">
        <v>85.768871631463</v>
      </c>
      <c r="C23" s="10" t="s">
        <v>159</v>
      </c>
      <c r="D23" s="18">
        <v>104.924145717331</v>
      </c>
      <c r="E23" s="10" t="s">
        <v>159</v>
      </c>
      <c r="F23" s="18">
        <v>137.61588908425</v>
      </c>
      <c r="G23" s="10" t="s">
        <v>180</v>
      </c>
      <c r="H23" s="18">
        <v>156.109274602515</v>
      </c>
      <c r="I23" s="10" t="s">
        <v>159</v>
      </c>
      <c r="J23" s="18">
        <v>107.454627326612</v>
      </c>
      <c r="K23" s="10" t="s">
        <v>159</v>
      </c>
      <c r="L23" s="18">
        <v>107.727735709809</v>
      </c>
      <c r="M23" s="10" t="s">
        <v>159</v>
      </c>
      <c r="N23" s="18">
        <v>129.21541233142</v>
      </c>
      <c r="O23" s="10" t="s">
        <v>159</v>
      </c>
      <c r="P23" s="18">
        <v>213.87001185355999</v>
      </c>
      <c r="Q23" s="10" t="s">
        <v>159</v>
      </c>
      <c r="R23" s="18">
        <v>132.87023181002101</v>
      </c>
      <c r="S23" s="10" t="s">
        <v>180</v>
      </c>
    </row>
    <row r="24" spans="1:19" x14ac:dyDescent="0.2">
      <c r="A24" s="12" t="s">
        <v>191</v>
      </c>
      <c r="B24" s="18">
        <v>93.3821165100413</v>
      </c>
      <c r="C24" s="10" t="s">
        <v>159</v>
      </c>
      <c r="D24" s="18">
        <v>108.29245451925399</v>
      </c>
      <c r="E24" s="10" t="s">
        <v>159</v>
      </c>
      <c r="F24" s="18">
        <v>199.873535872508</v>
      </c>
      <c r="G24" s="10" t="s">
        <v>180</v>
      </c>
      <c r="H24" s="18">
        <v>161.60491577021401</v>
      </c>
      <c r="I24" s="10" t="s">
        <v>159</v>
      </c>
      <c r="J24" s="18">
        <v>115.20055648488101</v>
      </c>
      <c r="K24" s="10" t="s">
        <v>197</v>
      </c>
      <c r="L24" s="18">
        <v>127.55168734006899</v>
      </c>
      <c r="M24" s="10" t="s">
        <v>159</v>
      </c>
      <c r="N24" s="18">
        <v>135.960460207799</v>
      </c>
      <c r="O24" s="10" t="s">
        <v>159</v>
      </c>
      <c r="P24" s="18">
        <v>222.00936115365499</v>
      </c>
      <c r="Q24" s="10" t="s">
        <v>226</v>
      </c>
      <c r="R24" s="18">
        <v>139.52631067052999</v>
      </c>
      <c r="S24" s="10" t="s">
        <v>180</v>
      </c>
    </row>
    <row r="25" spans="1:19" x14ac:dyDescent="0.2">
      <c r="A25" s="12" t="s">
        <v>192</v>
      </c>
      <c r="B25" s="18">
        <v>83.727405525523494</v>
      </c>
      <c r="C25" s="10" t="s">
        <v>159</v>
      </c>
      <c r="D25" s="18">
        <v>94.888812355532707</v>
      </c>
      <c r="E25" s="10" t="s">
        <v>159</v>
      </c>
      <c r="F25" s="18">
        <v>230.804643259583</v>
      </c>
      <c r="G25" s="10" t="s">
        <v>180</v>
      </c>
      <c r="H25" s="18">
        <v>125.85328179568501</v>
      </c>
      <c r="I25" s="10" t="s">
        <v>159</v>
      </c>
      <c r="J25" s="18">
        <v>101.214164853759</v>
      </c>
      <c r="K25" s="10" t="s">
        <v>159</v>
      </c>
      <c r="L25" s="18">
        <v>105.113494660879</v>
      </c>
      <c r="M25" s="10" t="s">
        <v>159</v>
      </c>
      <c r="N25" s="18">
        <v>120.451670770033</v>
      </c>
      <c r="O25" s="10" t="s">
        <v>159</v>
      </c>
      <c r="P25" s="18">
        <v>205.885484974657</v>
      </c>
      <c r="Q25" s="10" t="s">
        <v>159</v>
      </c>
      <c r="R25" s="18">
        <v>121.18934220868501</v>
      </c>
      <c r="S25" s="10" t="s">
        <v>180</v>
      </c>
    </row>
    <row r="26" spans="1:19" x14ac:dyDescent="0.2">
      <c r="A26" s="12" t="s">
        <v>193</v>
      </c>
      <c r="B26" s="18">
        <v>80.459876637873407</v>
      </c>
      <c r="C26" s="10" t="s">
        <v>159</v>
      </c>
      <c r="D26" s="18">
        <v>93.386006846554096</v>
      </c>
      <c r="E26" s="10" t="s">
        <v>159</v>
      </c>
      <c r="F26" s="18">
        <v>252.36576597784699</v>
      </c>
      <c r="G26" s="10" t="s">
        <v>180</v>
      </c>
      <c r="H26" s="18">
        <v>123.79697243094</v>
      </c>
      <c r="I26" s="10" t="s">
        <v>159</v>
      </c>
      <c r="J26" s="18">
        <v>100.10432879733401</v>
      </c>
      <c r="K26" s="10" t="s">
        <v>159</v>
      </c>
      <c r="L26" s="18">
        <v>102.88260941378201</v>
      </c>
      <c r="M26" s="10" t="s">
        <v>159</v>
      </c>
      <c r="N26" s="18">
        <v>117.828299386192</v>
      </c>
      <c r="O26" s="10" t="s">
        <v>345</v>
      </c>
      <c r="P26" s="18">
        <v>206.825640096988</v>
      </c>
      <c r="Q26" s="10" t="s">
        <v>159</v>
      </c>
      <c r="R26" s="18">
        <v>119.725825745343</v>
      </c>
      <c r="S26" s="10" t="s">
        <v>180</v>
      </c>
    </row>
    <row r="27" spans="1:19" x14ac:dyDescent="0.2">
      <c r="A27" s="12" t="s">
        <v>195</v>
      </c>
      <c r="B27" s="18">
        <v>74.447122033114695</v>
      </c>
      <c r="C27" s="10" t="s">
        <v>159</v>
      </c>
      <c r="D27" s="18">
        <v>99.000389473343105</v>
      </c>
      <c r="E27" s="10" t="s">
        <v>254</v>
      </c>
      <c r="F27" s="18">
        <v>275.800563995049</v>
      </c>
      <c r="G27" s="10" t="s">
        <v>180</v>
      </c>
      <c r="H27" s="18">
        <v>128.900093069218</v>
      </c>
      <c r="I27" s="10" t="s">
        <v>159</v>
      </c>
      <c r="J27" s="18">
        <v>102.96381198865301</v>
      </c>
      <c r="K27" s="10" t="s">
        <v>159</v>
      </c>
      <c r="L27" s="18">
        <v>108.384875876428</v>
      </c>
      <c r="M27" s="10" t="s">
        <v>159</v>
      </c>
      <c r="N27" s="18">
        <v>120.878177866096</v>
      </c>
      <c r="O27" s="10" t="s">
        <v>255</v>
      </c>
      <c r="P27" s="18">
        <v>216.50468327435499</v>
      </c>
      <c r="Q27" s="10" t="s">
        <v>159</v>
      </c>
      <c r="R27" s="18">
        <v>124.704718168198</v>
      </c>
      <c r="S27" s="10" t="s">
        <v>180</v>
      </c>
    </row>
    <row r="28" spans="1:19" x14ac:dyDescent="0.2">
      <c r="A28" s="12" t="s">
        <v>196</v>
      </c>
      <c r="B28" s="18">
        <v>67.188403526493502</v>
      </c>
      <c r="C28" s="10" t="s">
        <v>159</v>
      </c>
      <c r="D28" s="18">
        <v>89.980261498590096</v>
      </c>
      <c r="E28" s="10" t="s">
        <v>159</v>
      </c>
      <c r="F28" s="18">
        <v>245.991688892452</v>
      </c>
      <c r="G28" s="10" t="s">
        <v>180</v>
      </c>
      <c r="H28" s="18">
        <v>116.94642736064699</v>
      </c>
      <c r="I28" s="10" t="s">
        <v>159</v>
      </c>
      <c r="J28" s="18">
        <v>94.074172388673702</v>
      </c>
      <c r="K28" s="10" t="s">
        <v>159</v>
      </c>
      <c r="L28" s="18">
        <v>99.973299117980801</v>
      </c>
      <c r="M28" s="10" t="s">
        <v>159</v>
      </c>
      <c r="N28" s="18">
        <v>109.355868682948</v>
      </c>
      <c r="O28" s="10" t="s">
        <v>256</v>
      </c>
      <c r="P28" s="18">
        <v>194.71952887955999</v>
      </c>
      <c r="Q28" s="10" t="s">
        <v>159</v>
      </c>
      <c r="R28" s="18">
        <v>112.883651949956</v>
      </c>
      <c r="S28" s="10" t="s">
        <v>180</v>
      </c>
    </row>
    <row r="29" spans="1:19" x14ac:dyDescent="0.2">
      <c r="A29" s="12" t="s">
        <v>198</v>
      </c>
      <c r="B29" s="18">
        <v>65.013510689945406</v>
      </c>
      <c r="C29" s="10" t="s">
        <v>159</v>
      </c>
      <c r="D29" s="18">
        <v>92.219998362154499</v>
      </c>
      <c r="E29" s="10" t="s">
        <v>159</v>
      </c>
      <c r="F29" s="18">
        <v>270.642241091438</v>
      </c>
      <c r="G29" s="10" t="s">
        <v>180</v>
      </c>
      <c r="H29" s="18">
        <v>118.82671323145399</v>
      </c>
      <c r="I29" s="10" t="s">
        <v>159</v>
      </c>
      <c r="J29" s="18">
        <v>94.757426070400996</v>
      </c>
      <c r="K29" s="10" t="s">
        <v>159</v>
      </c>
      <c r="L29" s="18">
        <v>98.821815575991593</v>
      </c>
      <c r="M29" s="10" t="s">
        <v>159</v>
      </c>
      <c r="N29" s="18">
        <v>108.501213121577</v>
      </c>
      <c r="O29" s="10" t="s">
        <v>159</v>
      </c>
      <c r="P29" s="18">
        <v>194.177942198897</v>
      </c>
      <c r="Q29" s="10" t="s">
        <v>159</v>
      </c>
      <c r="R29" s="18">
        <v>113.870082487921</v>
      </c>
      <c r="S29" s="10" t="s">
        <v>180</v>
      </c>
    </row>
    <row r="30" spans="1:19" x14ac:dyDescent="0.2">
      <c r="A30" s="12" t="s">
        <v>199</v>
      </c>
      <c r="B30" s="18">
        <v>74.387696685336707</v>
      </c>
      <c r="C30" s="10" t="s">
        <v>257</v>
      </c>
      <c r="D30" s="18">
        <v>118.228316051283</v>
      </c>
      <c r="E30" s="10" t="s">
        <v>257</v>
      </c>
      <c r="F30" s="18">
        <v>274.306507525808</v>
      </c>
      <c r="G30" s="10" t="s">
        <v>346</v>
      </c>
      <c r="H30" s="18">
        <v>138.48028104577</v>
      </c>
      <c r="I30" s="10" t="s">
        <v>257</v>
      </c>
      <c r="J30" s="18">
        <v>113.504048131308</v>
      </c>
      <c r="K30" s="10" t="s">
        <v>257</v>
      </c>
      <c r="L30" s="18">
        <v>114.439314076367</v>
      </c>
      <c r="M30" s="10" t="s">
        <v>257</v>
      </c>
      <c r="N30" s="18">
        <v>129.984410397174</v>
      </c>
      <c r="O30" s="10" t="s">
        <v>257</v>
      </c>
      <c r="P30" s="18">
        <v>217.61739039993699</v>
      </c>
      <c r="Q30" s="10" t="s">
        <v>257</v>
      </c>
      <c r="R30" s="18">
        <v>135.90449369932901</v>
      </c>
      <c r="S30" s="10" t="s">
        <v>180</v>
      </c>
    </row>
    <row r="31" spans="1:19" x14ac:dyDescent="0.2">
      <c r="A31" s="12" t="s">
        <v>200</v>
      </c>
      <c r="B31" s="18">
        <v>66.191059860854395</v>
      </c>
      <c r="C31" s="10" t="s">
        <v>159</v>
      </c>
      <c r="D31" s="18">
        <v>115.85564912495499</v>
      </c>
      <c r="E31" s="10" t="s">
        <v>159</v>
      </c>
      <c r="F31" s="18">
        <v>264.68991089773698</v>
      </c>
      <c r="G31" s="10" t="s">
        <v>258</v>
      </c>
      <c r="H31" s="18">
        <v>141.627123641476</v>
      </c>
      <c r="I31" s="10" t="s">
        <v>159</v>
      </c>
      <c r="J31" s="18">
        <v>115.04621335057701</v>
      </c>
      <c r="K31" s="10" t="s">
        <v>159</v>
      </c>
      <c r="L31" s="18">
        <v>121.133989393915</v>
      </c>
      <c r="M31" s="10" t="s">
        <v>159</v>
      </c>
      <c r="N31" s="18">
        <v>128.05695598512199</v>
      </c>
      <c r="O31" s="10" t="s">
        <v>159</v>
      </c>
      <c r="P31" s="18">
        <v>205.33120344521799</v>
      </c>
      <c r="Q31" s="10" t="s">
        <v>159</v>
      </c>
      <c r="R31" s="18">
        <v>134.05574589806201</v>
      </c>
      <c r="S31" s="10" t="s">
        <v>159</v>
      </c>
    </row>
    <row r="32" spans="1:19" x14ac:dyDescent="0.2">
      <c r="A32" s="15" t="s">
        <v>201</v>
      </c>
      <c r="B32" s="19">
        <v>62.184791129892801</v>
      </c>
      <c r="C32" s="14" t="s">
        <v>159</v>
      </c>
      <c r="D32" s="19">
        <v>121.504871905671</v>
      </c>
      <c r="E32" s="14" t="s">
        <v>159</v>
      </c>
      <c r="F32" s="19">
        <v>231.42449845276599</v>
      </c>
      <c r="G32" s="14" t="s">
        <v>159</v>
      </c>
      <c r="H32" s="19">
        <v>148.304253235522</v>
      </c>
      <c r="I32" s="14" t="s">
        <v>159</v>
      </c>
      <c r="J32" s="19">
        <v>118.394556688138</v>
      </c>
      <c r="K32" s="14" t="s">
        <v>159</v>
      </c>
      <c r="L32" s="19">
        <v>126.245945667342</v>
      </c>
      <c r="M32" s="14" t="s">
        <v>159</v>
      </c>
      <c r="N32" s="19">
        <v>139.51944502428299</v>
      </c>
      <c r="O32" s="14" t="s">
        <v>159</v>
      </c>
      <c r="P32" s="19">
        <v>219.62489162980501</v>
      </c>
      <c r="Q32" s="14" t="s">
        <v>159</v>
      </c>
      <c r="R32" s="19">
        <v>141.69476058674499</v>
      </c>
      <c r="S32" s="14" t="s">
        <v>159</v>
      </c>
    </row>
    <row r="34" spans="1:2" x14ac:dyDescent="0.2">
      <c r="A34" s="16" t="s">
        <v>202</v>
      </c>
      <c r="B34" s="16" t="s">
        <v>215</v>
      </c>
    </row>
    <row r="36" spans="1:2" x14ac:dyDescent="0.2">
      <c r="B36" s="16" t="s">
        <v>347</v>
      </c>
    </row>
    <row r="37" spans="1:2" x14ac:dyDescent="0.2">
      <c r="B37" s="16" t="s">
        <v>348</v>
      </c>
    </row>
    <row r="38" spans="1:2" x14ac:dyDescent="0.2">
      <c r="B38" s="16" t="s">
        <v>349</v>
      </c>
    </row>
    <row r="39" spans="1:2" x14ac:dyDescent="0.2">
      <c r="B39" s="16" t="s">
        <v>350</v>
      </c>
    </row>
    <row r="40" spans="1:2" x14ac:dyDescent="0.2">
      <c r="B40" s="16" t="s">
        <v>351</v>
      </c>
    </row>
    <row r="41" spans="1:2" x14ac:dyDescent="0.2">
      <c r="B41" s="16" t="s">
        <v>352</v>
      </c>
    </row>
    <row r="42" spans="1:2" x14ac:dyDescent="0.2">
      <c r="B42" s="16" t="s">
        <v>353</v>
      </c>
    </row>
    <row r="43" spans="1:2" x14ac:dyDescent="0.2">
      <c r="B43" s="16" t="s">
        <v>354</v>
      </c>
    </row>
    <row r="44" spans="1:2" x14ac:dyDescent="0.2">
      <c r="B44" s="16" t="s">
        <v>355</v>
      </c>
    </row>
    <row r="45" spans="1:2" x14ac:dyDescent="0.2">
      <c r="B45" s="16" t="s">
        <v>356</v>
      </c>
    </row>
    <row r="46" spans="1:2" x14ac:dyDescent="0.2">
      <c r="B46" s="16" t="s">
        <v>357</v>
      </c>
    </row>
    <row r="47" spans="1:2" x14ac:dyDescent="0.2">
      <c r="B47" s="16" t="s">
        <v>358</v>
      </c>
    </row>
    <row r="49" spans="1:2" x14ac:dyDescent="0.2">
      <c r="B49" s="16" t="s">
        <v>208</v>
      </c>
    </row>
    <row r="52" spans="1:2" x14ac:dyDescent="0.2">
      <c r="A52" s="17" t="str">
        <f>HYPERLINK("#'LOTTERIES 7'!A2", "&lt;&lt;&lt; Previous table")</f>
        <v>&lt;&lt;&lt; Previous table</v>
      </c>
    </row>
    <row r="53" spans="1:2" x14ac:dyDescent="0.2">
      <c r="A53" s="17" t="str">
        <f>HYPERLINK("#'LOTTERIES 9'!A2", "&gt;&gt;&gt; Next table")</f>
        <v>&gt;&gt;&gt; Next table</v>
      </c>
    </row>
  </sheetData>
  <mergeCells count="12">
    <mergeCell ref="A2:S2"/>
    <mergeCell ref="A3:S3"/>
    <mergeCell ref="A6:S6"/>
    <mergeCell ref="B5:C5"/>
    <mergeCell ref="D5:E5"/>
    <mergeCell ref="F5:G5"/>
    <mergeCell ref="H5:I5"/>
    <mergeCell ref="J5:K5"/>
    <mergeCell ref="L5:M5"/>
    <mergeCell ref="N5:O5"/>
    <mergeCell ref="P5:Q5"/>
    <mergeCell ref="R5:S5"/>
  </mergeCells>
  <pageMargins left="0.7" right="0.7" top="0.75" bottom="0.75" header="0.3" footer="0.3"/>
  <pageSetup paperSize="9" orientation="portrait" horizontalDpi="300" verticalDpi="300"/>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600-000000000000}">
  <dimension ref="A1:S53"/>
  <sheetViews>
    <sheetView workbookViewId="0"/>
  </sheetViews>
  <sheetFormatPr defaultColWidth="11.42578125" defaultRowHeight="12.75" x14ac:dyDescent="0.2"/>
  <cols>
    <col min="1" max="2" width="12.7109375" customWidth="1"/>
    <col min="3" max="3" width="4.42578125" customWidth="1"/>
    <col min="4" max="4" width="12.7109375" customWidth="1"/>
    <col min="5" max="5" width="4.42578125" customWidth="1"/>
    <col min="6" max="6" width="12.7109375" customWidth="1"/>
    <col min="7" max="7" width="4.42578125" customWidth="1"/>
    <col min="8" max="8" width="12.7109375" customWidth="1"/>
    <col min="9" max="9" width="4.42578125" customWidth="1"/>
    <col min="10" max="10" width="12.7109375" customWidth="1"/>
    <col min="11" max="11" width="4.42578125" customWidth="1"/>
    <col min="12" max="12" width="12.7109375" customWidth="1"/>
    <col min="13" max="13" width="4.42578125" customWidth="1"/>
    <col min="14" max="14" width="12.7109375" customWidth="1"/>
    <col min="15" max="15" width="4.42578125" customWidth="1"/>
    <col min="16" max="16" width="12.7109375" customWidth="1"/>
    <col min="17" max="17" width="4.42578125" customWidth="1"/>
    <col min="18" max="18" width="12.7109375" customWidth="1"/>
    <col min="19" max="19" width="4.42578125" customWidth="1"/>
  </cols>
  <sheetData>
    <row r="1" spans="1:19" x14ac:dyDescent="0.2">
      <c r="A1" s="8" t="str">
        <f>HYPERLINK("#'INDEX'!B74", "Link to index")</f>
        <v>Link to index</v>
      </c>
    </row>
    <row r="2" spans="1:19" ht="15.75" customHeight="1" x14ac:dyDescent="0.2">
      <c r="A2" s="25" t="s">
        <v>362</v>
      </c>
      <c r="B2" s="24"/>
      <c r="C2" s="24"/>
      <c r="D2" s="24"/>
      <c r="E2" s="24"/>
      <c r="F2" s="24"/>
      <c r="G2" s="24"/>
      <c r="H2" s="24"/>
      <c r="I2" s="24"/>
      <c r="J2" s="24"/>
      <c r="K2" s="24"/>
      <c r="L2" s="24"/>
      <c r="M2" s="24"/>
      <c r="N2" s="24"/>
      <c r="O2" s="24"/>
      <c r="P2" s="24"/>
      <c r="Q2" s="24"/>
      <c r="R2" s="24"/>
      <c r="S2" s="24"/>
    </row>
    <row r="3" spans="1:19" ht="15.75" customHeight="1" x14ac:dyDescent="0.2">
      <c r="A3" s="25" t="s">
        <v>92</v>
      </c>
      <c r="B3" s="24"/>
      <c r="C3" s="24"/>
      <c r="D3" s="24"/>
      <c r="E3" s="24"/>
      <c r="F3" s="24"/>
      <c r="G3" s="24"/>
      <c r="H3" s="24"/>
      <c r="I3" s="24"/>
      <c r="J3" s="24"/>
      <c r="K3" s="24"/>
      <c r="L3" s="24"/>
      <c r="M3" s="24"/>
      <c r="N3" s="24"/>
      <c r="O3" s="24"/>
      <c r="P3" s="24"/>
      <c r="Q3" s="24"/>
      <c r="R3" s="24"/>
      <c r="S3" s="24"/>
    </row>
    <row r="4" spans="1:19" ht="15.75" customHeight="1" x14ac:dyDescent="0.2"/>
    <row r="5" spans="1:19" ht="55.5" customHeight="1" x14ac:dyDescent="0.2">
      <c r="A5" s="11" t="s">
        <v>159</v>
      </c>
      <c r="B5" s="27" t="s">
        <v>160</v>
      </c>
      <c r="C5" s="27" t="s">
        <v>159</v>
      </c>
      <c r="D5" s="27" t="s">
        <v>161</v>
      </c>
      <c r="E5" s="27" t="s">
        <v>159</v>
      </c>
      <c r="F5" s="27" t="s">
        <v>162</v>
      </c>
      <c r="G5" s="27" t="s">
        <v>159</v>
      </c>
      <c r="H5" s="27" t="s">
        <v>163</v>
      </c>
      <c r="I5" s="27" t="s">
        <v>159</v>
      </c>
      <c r="J5" s="27" t="s">
        <v>164</v>
      </c>
      <c r="K5" s="27" t="s">
        <v>159</v>
      </c>
      <c r="L5" s="27" t="s">
        <v>165</v>
      </c>
      <c r="M5" s="27" t="s">
        <v>159</v>
      </c>
      <c r="N5" s="27" t="s">
        <v>166</v>
      </c>
      <c r="O5" s="27" t="s">
        <v>159</v>
      </c>
      <c r="P5" s="27" t="s">
        <v>167</v>
      </c>
      <c r="Q5" s="27" t="s">
        <v>159</v>
      </c>
      <c r="R5" s="27" t="s">
        <v>168</v>
      </c>
      <c r="S5" s="27" t="s">
        <v>159</v>
      </c>
    </row>
    <row r="6" spans="1:19" x14ac:dyDescent="0.2">
      <c r="A6" s="26" t="s">
        <v>222</v>
      </c>
      <c r="B6" s="26"/>
      <c r="C6" s="26"/>
      <c r="D6" s="26"/>
      <c r="E6" s="26"/>
      <c r="F6" s="26"/>
      <c r="G6" s="26"/>
      <c r="H6" s="26"/>
      <c r="I6" s="26"/>
      <c r="J6" s="26"/>
      <c r="K6" s="26"/>
      <c r="L6" s="26"/>
      <c r="M6" s="26"/>
      <c r="N6" s="26"/>
      <c r="O6" s="26"/>
      <c r="P6" s="26"/>
      <c r="Q6" s="26"/>
      <c r="R6" s="26"/>
      <c r="S6" s="26"/>
    </row>
    <row r="7" spans="1:19" x14ac:dyDescent="0.2">
      <c r="A7" s="12" t="s">
        <v>170</v>
      </c>
      <c r="B7" s="9">
        <v>0.21390805771063001</v>
      </c>
      <c r="C7" s="10" t="s">
        <v>159</v>
      </c>
      <c r="D7" s="9">
        <v>0.26777648264478299</v>
      </c>
      <c r="E7" s="10" t="s">
        <v>159</v>
      </c>
      <c r="F7" s="9">
        <v>0.42700644405389598</v>
      </c>
      <c r="G7" s="10" t="s">
        <v>159</v>
      </c>
      <c r="H7" s="9">
        <v>0.40809558441558402</v>
      </c>
      <c r="I7" s="10" t="s">
        <v>159</v>
      </c>
      <c r="J7" s="9">
        <v>0.26802260309857001</v>
      </c>
      <c r="K7" s="10" t="s">
        <v>159</v>
      </c>
      <c r="L7" s="9">
        <v>0.33843100939277698</v>
      </c>
      <c r="M7" s="10" t="s">
        <v>159</v>
      </c>
      <c r="N7" s="9">
        <v>0.37632526041976</v>
      </c>
      <c r="O7" s="10" t="s">
        <v>159</v>
      </c>
      <c r="P7" s="9">
        <v>0.48012704174228699</v>
      </c>
      <c r="Q7" s="10" t="s">
        <v>159</v>
      </c>
      <c r="R7" s="9">
        <v>0.339503269899675</v>
      </c>
      <c r="S7" s="10" t="s">
        <v>159</v>
      </c>
    </row>
    <row r="8" spans="1:19" x14ac:dyDescent="0.2">
      <c r="A8" s="12" t="s">
        <v>171</v>
      </c>
      <c r="B8" s="9">
        <v>0.18885346256855001</v>
      </c>
      <c r="C8" s="10" t="s">
        <v>159</v>
      </c>
      <c r="D8" s="9">
        <v>0.25969188522835501</v>
      </c>
      <c r="E8" s="10" t="s">
        <v>159</v>
      </c>
      <c r="F8" s="9">
        <v>0.38812101026922002</v>
      </c>
      <c r="G8" s="10" t="s">
        <v>159</v>
      </c>
      <c r="H8" s="9">
        <v>0.37966561737119398</v>
      </c>
      <c r="I8" s="10" t="s">
        <v>159</v>
      </c>
      <c r="J8" s="9">
        <v>0.25449942545245602</v>
      </c>
      <c r="K8" s="10" t="s">
        <v>159</v>
      </c>
      <c r="L8" s="9">
        <v>0.24397444089456899</v>
      </c>
      <c r="M8" s="10" t="s">
        <v>159</v>
      </c>
      <c r="N8" s="9">
        <v>0.324606783367337</v>
      </c>
      <c r="O8" s="10" t="s">
        <v>159</v>
      </c>
      <c r="P8" s="9">
        <v>0.456890428757038</v>
      </c>
      <c r="Q8" s="10" t="s">
        <v>159</v>
      </c>
      <c r="R8" s="9">
        <v>0.31319093000328602</v>
      </c>
      <c r="S8" s="10" t="s">
        <v>159</v>
      </c>
    </row>
    <row r="9" spans="1:19" x14ac:dyDescent="0.2">
      <c r="A9" s="12" t="s">
        <v>172</v>
      </c>
      <c r="B9" s="9">
        <v>0.19579427413225201</v>
      </c>
      <c r="C9" s="10" t="s">
        <v>159</v>
      </c>
      <c r="D9" s="9">
        <v>0.25748881340547602</v>
      </c>
      <c r="E9" s="10" t="s">
        <v>159</v>
      </c>
      <c r="F9" s="9">
        <v>0.41049918610960401</v>
      </c>
      <c r="G9" s="10" t="s">
        <v>159</v>
      </c>
      <c r="H9" s="9">
        <v>0.40254514961877103</v>
      </c>
      <c r="I9" s="10" t="s">
        <v>159</v>
      </c>
      <c r="J9" s="9">
        <v>0.26255777057322199</v>
      </c>
      <c r="K9" s="10" t="s">
        <v>159</v>
      </c>
      <c r="L9" s="9">
        <v>0.23854101045735199</v>
      </c>
      <c r="M9" s="10" t="s">
        <v>159</v>
      </c>
      <c r="N9" s="9">
        <v>0.32327947919370198</v>
      </c>
      <c r="O9" s="10" t="s">
        <v>159</v>
      </c>
      <c r="P9" s="9">
        <v>0.46235376044568199</v>
      </c>
      <c r="Q9" s="10" t="s">
        <v>159</v>
      </c>
      <c r="R9" s="9">
        <v>0.31726829472450702</v>
      </c>
      <c r="S9" s="10" t="s">
        <v>159</v>
      </c>
    </row>
    <row r="10" spans="1:19" x14ac:dyDescent="0.2">
      <c r="A10" s="12" t="s">
        <v>173</v>
      </c>
      <c r="B10" s="9">
        <v>0.19076494795449001</v>
      </c>
      <c r="C10" s="10" t="s">
        <v>159</v>
      </c>
      <c r="D10" s="9">
        <v>0.25366061506786702</v>
      </c>
      <c r="E10" s="10" t="s">
        <v>159</v>
      </c>
      <c r="F10" s="9">
        <v>0.353151675910297</v>
      </c>
      <c r="G10" s="10" t="s">
        <v>159</v>
      </c>
      <c r="H10" s="9">
        <v>0.45762063377745799</v>
      </c>
      <c r="I10" s="10" t="s">
        <v>159</v>
      </c>
      <c r="J10" s="9">
        <v>0.27397396029115301</v>
      </c>
      <c r="K10" s="10" t="s">
        <v>159</v>
      </c>
      <c r="L10" s="9">
        <v>0.23382826033160101</v>
      </c>
      <c r="M10" s="10" t="s">
        <v>159</v>
      </c>
      <c r="N10" s="9">
        <v>0.32007106796514201</v>
      </c>
      <c r="O10" s="10" t="s">
        <v>159</v>
      </c>
      <c r="P10" s="9">
        <v>0.479296317249926</v>
      </c>
      <c r="Q10" s="10" t="s">
        <v>159</v>
      </c>
      <c r="R10" s="9">
        <v>0.32600192029276898</v>
      </c>
      <c r="S10" s="10" t="s">
        <v>159</v>
      </c>
    </row>
    <row r="11" spans="1:19" x14ac:dyDescent="0.2">
      <c r="A11" s="12" t="s">
        <v>174</v>
      </c>
      <c r="B11" s="9">
        <v>0.173982146745047</v>
      </c>
      <c r="C11" s="10" t="s">
        <v>159</v>
      </c>
      <c r="D11" s="9">
        <v>0.233556323656956</v>
      </c>
      <c r="E11" s="10" t="s">
        <v>159</v>
      </c>
      <c r="F11" s="9">
        <v>0.32927996319300701</v>
      </c>
      <c r="G11" s="10" t="s">
        <v>159</v>
      </c>
      <c r="H11" s="9">
        <v>0.43838706938036098</v>
      </c>
      <c r="I11" s="10" t="s">
        <v>159</v>
      </c>
      <c r="J11" s="9">
        <v>0.27043707660239702</v>
      </c>
      <c r="K11" s="10" t="s">
        <v>159</v>
      </c>
      <c r="L11" s="9">
        <v>0.227172247638872</v>
      </c>
      <c r="M11" s="10" t="s">
        <v>159</v>
      </c>
      <c r="N11" s="9">
        <v>0.308504183588589</v>
      </c>
      <c r="O11" s="10" t="s">
        <v>159</v>
      </c>
      <c r="P11" s="9">
        <v>0.464940147914708</v>
      </c>
      <c r="Q11" s="10" t="s">
        <v>159</v>
      </c>
      <c r="R11" s="9">
        <v>0.30988290240205502</v>
      </c>
      <c r="S11" s="10" t="s">
        <v>159</v>
      </c>
    </row>
    <row r="12" spans="1:19" x14ac:dyDescent="0.2">
      <c r="A12" s="12" t="s">
        <v>175</v>
      </c>
      <c r="B12" s="9">
        <v>0.16251509241199999</v>
      </c>
      <c r="C12" s="10" t="s">
        <v>159</v>
      </c>
      <c r="D12" s="9">
        <v>0.26502546292236001</v>
      </c>
      <c r="E12" s="10" t="s">
        <v>159</v>
      </c>
      <c r="F12" s="9">
        <v>0.296799163179916</v>
      </c>
      <c r="G12" s="10" t="s">
        <v>159</v>
      </c>
      <c r="H12" s="9">
        <v>0.40411755522597798</v>
      </c>
      <c r="I12" s="10" t="s">
        <v>159</v>
      </c>
      <c r="J12" s="9">
        <v>0.26943907731637001</v>
      </c>
      <c r="K12" s="10" t="s">
        <v>159</v>
      </c>
      <c r="L12" s="9">
        <v>0.22290710715061901</v>
      </c>
      <c r="M12" s="10" t="s">
        <v>159</v>
      </c>
      <c r="N12" s="9">
        <v>0.294668794892259</v>
      </c>
      <c r="O12" s="10" t="s">
        <v>159</v>
      </c>
      <c r="P12" s="9">
        <v>0.43830079671993699</v>
      </c>
      <c r="Q12" s="10" t="s">
        <v>159</v>
      </c>
      <c r="R12" s="9">
        <v>0.30892669702846898</v>
      </c>
      <c r="S12" s="10" t="s">
        <v>159</v>
      </c>
    </row>
    <row r="13" spans="1:19" x14ac:dyDescent="0.2">
      <c r="A13" s="12" t="s">
        <v>176</v>
      </c>
      <c r="B13" s="9">
        <v>0.16038878842676299</v>
      </c>
      <c r="C13" s="10" t="s">
        <v>159</v>
      </c>
      <c r="D13" s="9">
        <v>0.26391267688036701</v>
      </c>
      <c r="E13" s="10" t="s">
        <v>159</v>
      </c>
      <c r="F13" s="9">
        <v>0.25062780786664202</v>
      </c>
      <c r="G13" s="10" t="s">
        <v>180</v>
      </c>
      <c r="H13" s="9">
        <v>0.36983414082116201</v>
      </c>
      <c r="I13" s="10" t="s">
        <v>159</v>
      </c>
      <c r="J13" s="9">
        <v>0.24634403372243799</v>
      </c>
      <c r="K13" s="10" t="s">
        <v>159</v>
      </c>
      <c r="L13" s="9">
        <v>0.20720441406250001</v>
      </c>
      <c r="M13" s="10" t="s">
        <v>179</v>
      </c>
      <c r="N13" s="9">
        <v>0.27282086030810399</v>
      </c>
      <c r="O13" s="10" t="s">
        <v>344</v>
      </c>
      <c r="P13" s="9">
        <v>0.388265011547344</v>
      </c>
      <c r="Q13" s="10" t="s">
        <v>159</v>
      </c>
      <c r="R13" s="9">
        <v>0.29157678651734997</v>
      </c>
      <c r="S13" s="10" t="s">
        <v>180</v>
      </c>
    </row>
    <row r="14" spans="1:19" x14ac:dyDescent="0.2">
      <c r="A14" s="12" t="s">
        <v>177</v>
      </c>
      <c r="B14" s="9">
        <v>0.15230084116773901</v>
      </c>
      <c r="C14" s="10" t="s">
        <v>159</v>
      </c>
      <c r="D14" s="9">
        <v>0.27927764983429798</v>
      </c>
      <c r="E14" s="10" t="s">
        <v>159</v>
      </c>
      <c r="F14" s="9">
        <v>0.24145361577794</v>
      </c>
      <c r="G14" s="10" t="s">
        <v>180</v>
      </c>
      <c r="H14" s="9">
        <v>0.37994321615489002</v>
      </c>
      <c r="I14" s="10" t="s">
        <v>159</v>
      </c>
      <c r="J14" s="9">
        <v>0.26083741884192402</v>
      </c>
      <c r="K14" s="10" t="s">
        <v>159</v>
      </c>
      <c r="L14" s="9">
        <v>0.21525616698292199</v>
      </c>
      <c r="M14" s="10" t="s">
        <v>159</v>
      </c>
      <c r="N14" s="9">
        <v>0.28836098344141498</v>
      </c>
      <c r="O14" s="10" t="s">
        <v>159</v>
      </c>
      <c r="P14" s="9">
        <v>0.40689235171293803</v>
      </c>
      <c r="Q14" s="10" t="s">
        <v>159</v>
      </c>
      <c r="R14" s="9">
        <v>0.305659700860897</v>
      </c>
      <c r="S14" s="10" t="s">
        <v>180</v>
      </c>
    </row>
    <row r="15" spans="1:19" x14ac:dyDescent="0.2">
      <c r="A15" s="12" t="s">
        <v>181</v>
      </c>
      <c r="B15" s="9">
        <v>0.13998917330446201</v>
      </c>
      <c r="C15" s="10" t="s">
        <v>159</v>
      </c>
      <c r="D15" s="9">
        <v>0.26329185078775202</v>
      </c>
      <c r="E15" s="10" t="s">
        <v>159</v>
      </c>
      <c r="F15" s="9">
        <v>0.230333158904587</v>
      </c>
      <c r="G15" s="10" t="s">
        <v>180</v>
      </c>
      <c r="H15" s="9">
        <v>0.34985808309337701</v>
      </c>
      <c r="I15" s="10" t="s">
        <v>159</v>
      </c>
      <c r="J15" s="9">
        <v>0.252902982257456</v>
      </c>
      <c r="K15" s="10" t="s">
        <v>159</v>
      </c>
      <c r="L15" s="9">
        <v>0.19919937342267899</v>
      </c>
      <c r="M15" s="10" t="s">
        <v>159</v>
      </c>
      <c r="N15" s="9">
        <v>0.28059905607789198</v>
      </c>
      <c r="O15" s="10" t="s">
        <v>159</v>
      </c>
      <c r="P15" s="9">
        <v>0.394913179971976</v>
      </c>
      <c r="Q15" s="10" t="s">
        <v>159</v>
      </c>
      <c r="R15" s="9">
        <v>0.29098176068049803</v>
      </c>
      <c r="S15" s="10" t="s">
        <v>180</v>
      </c>
    </row>
    <row r="16" spans="1:19" x14ac:dyDescent="0.2">
      <c r="A16" s="12" t="s">
        <v>182</v>
      </c>
      <c r="B16" s="9">
        <v>0.128880866425993</v>
      </c>
      <c r="C16" s="10" t="s">
        <v>159</v>
      </c>
      <c r="D16" s="9">
        <v>0.251821656300313</v>
      </c>
      <c r="E16" s="10" t="s">
        <v>159</v>
      </c>
      <c r="F16" s="9">
        <v>0.20928877988963801</v>
      </c>
      <c r="G16" s="10" t="s">
        <v>180</v>
      </c>
      <c r="H16" s="9">
        <v>0.32435820509743502</v>
      </c>
      <c r="I16" s="10" t="s">
        <v>159</v>
      </c>
      <c r="J16" s="9">
        <v>0.24139369814397399</v>
      </c>
      <c r="K16" s="10" t="s">
        <v>159</v>
      </c>
      <c r="L16" s="9">
        <v>0.18547395664833399</v>
      </c>
      <c r="M16" s="10" t="s">
        <v>159</v>
      </c>
      <c r="N16" s="9">
        <v>0.26106607032823997</v>
      </c>
      <c r="O16" s="10" t="s">
        <v>159</v>
      </c>
      <c r="P16" s="9">
        <v>0.37902210292607003</v>
      </c>
      <c r="Q16" s="10" t="s">
        <v>159</v>
      </c>
      <c r="R16" s="9">
        <v>0.27485686095957601</v>
      </c>
      <c r="S16" s="10" t="s">
        <v>180</v>
      </c>
    </row>
    <row r="17" spans="1:19" x14ac:dyDescent="0.2">
      <c r="A17" s="12" t="s">
        <v>183</v>
      </c>
      <c r="B17" s="9">
        <v>0.121627222890761</v>
      </c>
      <c r="C17" s="10" t="s">
        <v>159</v>
      </c>
      <c r="D17" s="9">
        <v>0.250112092713974</v>
      </c>
      <c r="E17" s="10" t="s">
        <v>159</v>
      </c>
      <c r="F17" s="9">
        <v>0.22428345464725599</v>
      </c>
      <c r="G17" s="10" t="s">
        <v>180</v>
      </c>
      <c r="H17" s="9">
        <v>0.30402729574300402</v>
      </c>
      <c r="I17" s="10" t="s">
        <v>159</v>
      </c>
      <c r="J17" s="9">
        <v>0.227766318298497</v>
      </c>
      <c r="K17" s="10" t="s">
        <v>159</v>
      </c>
      <c r="L17" s="9">
        <v>0.21885928705440899</v>
      </c>
      <c r="M17" s="10" t="s">
        <v>159</v>
      </c>
      <c r="N17" s="9">
        <v>0.25741230447832197</v>
      </c>
      <c r="O17" s="10" t="s">
        <v>159</v>
      </c>
      <c r="P17" s="9">
        <v>0.370330597530107</v>
      </c>
      <c r="Q17" s="10" t="s">
        <v>159</v>
      </c>
      <c r="R17" s="9">
        <v>0.26910070330640401</v>
      </c>
      <c r="S17" s="10" t="s">
        <v>180</v>
      </c>
    </row>
    <row r="18" spans="1:19" x14ac:dyDescent="0.2">
      <c r="A18" s="12" t="s">
        <v>184</v>
      </c>
      <c r="B18" s="9">
        <v>0.1146515198035</v>
      </c>
      <c r="C18" s="10" t="s">
        <v>159</v>
      </c>
      <c r="D18" s="9">
        <v>0.23074362696300099</v>
      </c>
      <c r="E18" s="10" t="s">
        <v>159</v>
      </c>
      <c r="F18" s="9">
        <v>0.20743321628300199</v>
      </c>
      <c r="G18" s="10" t="s">
        <v>180</v>
      </c>
      <c r="H18" s="9">
        <v>0.293887739226319</v>
      </c>
      <c r="I18" s="10" t="s">
        <v>159</v>
      </c>
      <c r="J18" s="9">
        <v>0.20978247069279299</v>
      </c>
      <c r="K18" s="10" t="s">
        <v>159</v>
      </c>
      <c r="L18" s="9">
        <v>0.214256590509666</v>
      </c>
      <c r="M18" s="10" t="s">
        <v>159</v>
      </c>
      <c r="N18" s="9">
        <v>0.24560954920019401</v>
      </c>
      <c r="O18" s="10" t="s">
        <v>159</v>
      </c>
      <c r="P18" s="9">
        <v>0.36114188267394298</v>
      </c>
      <c r="Q18" s="10" t="s">
        <v>159</v>
      </c>
      <c r="R18" s="9">
        <v>0.25570244931185698</v>
      </c>
      <c r="S18" s="10" t="s">
        <v>180</v>
      </c>
    </row>
    <row r="19" spans="1:19" x14ac:dyDescent="0.2">
      <c r="A19" s="12" t="s">
        <v>185</v>
      </c>
      <c r="B19" s="9">
        <v>0.107474408276011</v>
      </c>
      <c r="C19" s="10" t="s">
        <v>159</v>
      </c>
      <c r="D19" s="9">
        <v>0.231076550720372</v>
      </c>
      <c r="E19" s="10" t="s">
        <v>159</v>
      </c>
      <c r="F19" s="9">
        <v>0.19135122465721299</v>
      </c>
      <c r="G19" s="10" t="s">
        <v>180</v>
      </c>
      <c r="H19" s="9">
        <v>0.281076712381018</v>
      </c>
      <c r="I19" s="10" t="s">
        <v>159</v>
      </c>
      <c r="J19" s="9">
        <v>0.205733697252931</v>
      </c>
      <c r="K19" s="10" t="s">
        <v>159</v>
      </c>
      <c r="L19" s="9">
        <v>0.20899502096436101</v>
      </c>
      <c r="M19" s="10" t="s">
        <v>159</v>
      </c>
      <c r="N19" s="9">
        <v>0.236854252520702</v>
      </c>
      <c r="O19" s="10" t="s">
        <v>159</v>
      </c>
      <c r="P19" s="9">
        <v>0.331838117559696</v>
      </c>
      <c r="Q19" s="10" t="s">
        <v>159</v>
      </c>
      <c r="R19" s="9">
        <v>0.248046050354501</v>
      </c>
      <c r="S19" s="10" t="s">
        <v>180</v>
      </c>
    </row>
    <row r="20" spans="1:19" x14ac:dyDescent="0.2">
      <c r="A20" s="12" t="s">
        <v>187</v>
      </c>
      <c r="B20" s="9">
        <v>0.10201925450506</v>
      </c>
      <c r="C20" s="10" t="s">
        <v>159</v>
      </c>
      <c r="D20" s="9">
        <v>0.23297305428630499</v>
      </c>
      <c r="E20" s="10" t="s">
        <v>159</v>
      </c>
      <c r="F20" s="9">
        <v>0.17868078407475099</v>
      </c>
      <c r="G20" s="10" t="s">
        <v>180</v>
      </c>
      <c r="H20" s="9">
        <v>0.27203325680958002</v>
      </c>
      <c r="I20" s="10" t="s">
        <v>159</v>
      </c>
      <c r="J20" s="9">
        <v>0.19365340233582801</v>
      </c>
      <c r="K20" s="10" t="s">
        <v>159</v>
      </c>
      <c r="L20" s="9">
        <v>0.180577427821522</v>
      </c>
      <c r="M20" s="10" t="s">
        <v>159</v>
      </c>
      <c r="N20" s="9">
        <v>0.225293770979066</v>
      </c>
      <c r="O20" s="10" t="s">
        <v>159</v>
      </c>
      <c r="P20" s="9">
        <v>0.33185955170221898</v>
      </c>
      <c r="Q20" s="10" t="s">
        <v>159</v>
      </c>
      <c r="R20" s="9">
        <v>0.24264008290644201</v>
      </c>
      <c r="S20" s="10" t="s">
        <v>180</v>
      </c>
    </row>
    <row r="21" spans="1:19" x14ac:dyDescent="0.2">
      <c r="A21" s="12" t="s">
        <v>188</v>
      </c>
      <c r="B21" s="9">
        <v>9.7456021650879604E-2</v>
      </c>
      <c r="C21" s="10" t="s">
        <v>159</v>
      </c>
      <c r="D21" s="9">
        <v>4.4768194350331102E-2</v>
      </c>
      <c r="E21" s="10" t="s">
        <v>180</v>
      </c>
      <c r="F21" s="9">
        <v>0.173713583049565</v>
      </c>
      <c r="G21" s="10" t="s">
        <v>180</v>
      </c>
      <c r="H21" s="9">
        <v>0.26064361478995601</v>
      </c>
      <c r="I21" s="10" t="s">
        <v>159</v>
      </c>
      <c r="J21" s="9">
        <v>0.18513400833829699</v>
      </c>
      <c r="K21" s="10" t="s">
        <v>159</v>
      </c>
      <c r="L21" s="9">
        <v>0.20490246553400801</v>
      </c>
      <c r="M21" s="10" t="s">
        <v>159</v>
      </c>
      <c r="N21" s="9">
        <v>0.21701110450807701</v>
      </c>
      <c r="O21" s="10" t="s">
        <v>159</v>
      </c>
      <c r="P21" s="9">
        <v>0.31116658094056698</v>
      </c>
      <c r="Q21" s="10" t="s">
        <v>159</v>
      </c>
      <c r="R21" s="9">
        <v>0.17419248576854299</v>
      </c>
      <c r="S21" s="10" t="s">
        <v>180</v>
      </c>
    </row>
    <row r="22" spans="1:19" x14ac:dyDescent="0.2">
      <c r="A22" s="12" t="s">
        <v>189</v>
      </c>
      <c r="B22" s="9">
        <v>8.0032976092333105E-2</v>
      </c>
      <c r="C22" s="10" t="s">
        <v>159</v>
      </c>
      <c r="D22" s="9">
        <v>0.15171011886924399</v>
      </c>
      <c r="E22" s="10" t="s">
        <v>159</v>
      </c>
      <c r="F22" s="9">
        <v>0.15404004918320699</v>
      </c>
      <c r="G22" s="10" t="s">
        <v>180</v>
      </c>
      <c r="H22" s="9">
        <v>0.234633323018932</v>
      </c>
      <c r="I22" s="10" t="s">
        <v>159</v>
      </c>
      <c r="J22" s="9">
        <v>0.16932581421873</v>
      </c>
      <c r="K22" s="10" t="s">
        <v>159</v>
      </c>
      <c r="L22" s="9">
        <v>0.17831801667022901</v>
      </c>
      <c r="M22" s="10" t="s">
        <v>159</v>
      </c>
      <c r="N22" s="9">
        <v>0.19625929753972801</v>
      </c>
      <c r="O22" s="10" t="s">
        <v>159</v>
      </c>
      <c r="P22" s="9">
        <v>0.27637367194050999</v>
      </c>
      <c r="Q22" s="10" t="s">
        <v>159</v>
      </c>
      <c r="R22" s="9">
        <v>0.19278321742114601</v>
      </c>
      <c r="S22" s="10" t="s">
        <v>180</v>
      </c>
    </row>
    <row r="23" spans="1:19" x14ac:dyDescent="0.2">
      <c r="A23" s="12" t="s">
        <v>190</v>
      </c>
      <c r="B23" s="9">
        <v>8.1081907090464506E-2</v>
      </c>
      <c r="C23" s="10" t="s">
        <v>159</v>
      </c>
      <c r="D23" s="9">
        <v>0.15999189208169201</v>
      </c>
      <c r="E23" s="10" t="s">
        <v>159</v>
      </c>
      <c r="F23" s="9">
        <v>0.16510299736495401</v>
      </c>
      <c r="G23" s="10" t="s">
        <v>180</v>
      </c>
      <c r="H23" s="9">
        <v>0.24202537944762401</v>
      </c>
      <c r="I23" s="10" t="s">
        <v>159</v>
      </c>
      <c r="J23" s="9">
        <v>0.18309009022952</v>
      </c>
      <c r="K23" s="10" t="s">
        <v>159</v>
      </c>
      <c r="L23" s="9">
        <v>0.18486902456426499</v>
      </c>
      <c r="M23" s="10" t="s">
        <v>159</v>
      </c>
      <c r="N23" s="9">
        <v>0.21330631708651601</v>
      </c>
      <c r="O23" s="10" t="s">
        <v>159</v>
      </c>
      <c r="P23" s="9">
        <v>0.27432631906972199</v>
      </c>
      <c r="Q23" s="10" t="s">
        <v>159</v>
      </c>
      <c r="R23" s="9">
        <v>0.202607922657177</v>
      </c>
      <c r="S23" s="10" t="s">
        <v>180</v>
      </c>
    </row>
    <row r="24" spans="1:19" x14ac:dyDescent="0.2">
      <c r="A24" s="12" t="s">
        <v>191</v>
      </c>
      <c r="B24" s="9">
        <v>8.5233902620133695E-2</v>
      </c>
      <c r="C24" s="10" t="s">
        <v>159</v>
      </c>
      <c r="D24" s="9">
        <v>0.167994364433312</v>
      </c>
      <c r="E24" s="10" t="s">
        <v>159</v>
      </c>
      <c r="F24" s="9">
        <v>0.22964491049359601</v>
      </c>
      <c r="G24" s="10" t="s">
        <v>180</v>
      </c>
      <c r="H24" s="9">
        <v>0.25584022281007801</v>
      </c>
      <c r="I24" s="10" t="s">
        <v>159</v>
      </c>
      <c r="J24" s="9">
        <v>0.199035848225809</v>
      </c>
      <c r="K24" s="10" t="s">
        <v>197</v>
      </c>
      <c r="L24" s="9">
        <v>0.22469179826795699</v>
      </c>
      <c r="M24" s="10" t="s">
        <v>159</v>
      </c>
      <c r="N24" s="9">
        <v>0.22999345749552899</v>
      </c>
      <c r="O24" s="10" t="s">
        <v>159</v>
      </c>
      <c r="P24" s="9">
        <v>0.279768299588326</v>
      </c>
      <c r="Q24" s="10" t="s">
        <v>226</v>
      </c>
      <c r="R24" s="9">
        <v>0.21544170923994299</v>
      </c>
      <c r="S24" s="10" t="s">
        <v>180</v>
      </c>
    </row>
    <row r="25" spans="1:19" x14ac:dyDescent="0.2">
      <c r="A25" s="12" t="s">
        <v>192</v>
      </c>
      <c r="B25" s="9">
        <v>7.8780351270030094E-2</v>
      </c>
      <c r="C25" s="10" t="s">
        <v>159</v>
      </c>
      <c r="D25" s="9">
        <v>0.14551652840797699</v>
      </c>
      <c r="E25" s="10" t="s">
        <v>159</v>
      </c>
      <c r="F25" s="9">
        <v>0.25042121478278501</v>
      </c>
      <c r="G25" s="10" t="s">
        <v>180</v>
      </c>
      <c r="H25" s="9">
        <v>0.19955382622548901</v>
      </c>
      <c r="I25" s="10" t="s">
        <v>159</v>
      </c>
      <c r="J25" s="9">
        <v>0.175072877801244</v>
      </c>
      <c r="K25" s="10" t="s">
        <v>159</v>
      </c>
      <c r="L25" s="9">
        <v>0.17909221213568999</v>
      </c>
      <c r="M25" s="10" t="s">
        <v>159</v>
      </c>
      <c r="N25" s="9">
        <v>0.20191968837744101</v>
      </c>
      <c r="O25" s="10" t="s">
        <v>159</v>
      </c>
      <c r="P25" s="9">
        <v>0.252543772829872</v>
      </c>
      <c r="Q25" s="10" t="s">
        <v>159</v>
      </c>
      <c r="R25" s="9">
        <v>0.18534474530069001</v>
      </c>
      <c r="S25" s="10" t="s">
        <v>180</v>
      </c>
    </row>
    <row r="26" spans="1:19" x14ac:dyDescent="0.2">
      <c r="A26" s="12" t="s">
        <v>193</v>
      </c>
      <c r="B26" s="9">
        <v>7.2793614595210998E-2</v>
      </c>
      <c r="C26" s="10" t="s">
        <v>159</v>
      </c>
      <c r="D26" s="9">
        <v>0.140012765933516</v>
      </c>
      <c r="E26" s="10" t="s">
        <v>159</v>
      </c>
      <c r="F26" s="9">
        <v>0.26739472398946101</v>
      </c>
      <c r="G26" s="10" t="s">
        <v>180</v>
      </c>
      <c r="H26" s="9">
        <v>0.196191574748276</v>
      </c>
      <c r="I26" s="10" t="s">
        <v>159</v>
      </c>
      <c r="J26" s="9">
        <v>0.17008702107981399</v>
      </c>
      <c r="K26" s="10" t="s">
        <v>159</v>
      </c>
      <c r="L26" s="9">
        <v>0.17498918213186601</v>
      </c>
      <c r="M26" s="10" t="s">
        <v>159</v>
      </c>
      <c r="N26" s="9">
        <v>0.195438778406305</v>
      </c>
      <c r="O26" s="10" t="s">
        <v>345</v>
      </c>
      <c r="P26" s="9">
        <v>0.25463350530516898</v>
      </c>
      <c r="Q26" s="10" t="s">
        <v>159</v>
      </c>
      <c r="R26" s="9">
        <v>0.18097446221508801</v>
      </c>
      <c r="S26" s="10" t="s">
        <v>180</v>
      </c>
    </row>
    <row r="27" spans="1:19" x14ac:dyDescent="0.2">
      <c r="A27" s="12" t="s">
        <v>195</v>
      </c>
      <c r="B27" s="9">
        <v>6.5697746027835902E-2</v>
      </c>
      <c r="C27" s="10" t="s">
        <v>159</v>
      </c>
      <c r="D27" s="9">
        <v>0.14705603912297899</v>
      </c>
      <c r="E27" s="10" t="s">
        <v>254</v>
      </c>
      <c r="F27" s="9">
        <v>0.28684618235730203</v>
      </c>
      <c r="G27" s="10" t="s">
        <v>180</v>
      </c>
      <c r="H27" s="9">
        <v>0.206778731092675</v>
      </c>
      <c r="I27" s="10" t="s">
        <v>159</v>
      </c>
      <c r="J27" s="9">
        <v>0.17780026237195401</v>
      </c>
      <c r="K27" s="10" t="s">
        <v>159</v>
      </c>
      <c r="L27" s="9">
        <v>0.18278721957851801</v>
      </c>
      <c r="M27" s="10" t="s">
        <v>159</v>
      </c>
      <c r="N27" s="9">
        <v>0.20224095239093801</v>
      </c>
      <c r="O27" s="10" t="s">
        <v>255</v>
      </c>
      <c r="P27" s="9">
        <v>0.27557155728242799</v>
      </c>
      <c r="Q27" s="10" t="s">
        <v>159</v>
      </c>
      <c r="R27" s="9">
        <v>0.18958875136984599</v>
      </c>
      <c r="S27" s="10" t="s">
        <v>180</v>
      </c>
    </row>
    <row r="28" spans="1:19" x14ac:dyDescent="0.2">
      <c r="A28" s="12" t="s">
        <v>196</v>
      </c>
      <c r="B28" s="9">
        <v>5.9088103007319898E-2</v>
      </c>
      <c r="C28" s="10" t="s">
        <v>159</v>
      </c>
      <c r="D28" s="9">
        <v>0.132753931869245</v>
      </c>
      <c r="E28" s="10" t="s">
        <v>159</v>
      </c>
      <c r="F28" s="9">
        <v>0.25252754416225498</v>
      </c>
      <c r="G28" s="10" t="s">
        <v>180</v>
      </c>
      <c r="H28" s="9">
        <v>0.18845892866719299</v>
      </c>
      <c r="I28" s="10" t="s">
        <v>159</v>
      </c>
      <c r="J28" s="9">
        <v>0.162580908349198</v>
      </c>
      <c r="K28" s="10" t="s">
        <v>159</v>
      </c>
      <c r="L28" s="9">
        <v>0.17162362281992999</v>
      </c>
      <c r="M28" s="10" t="s">
        <v>159</v>
      </c>
      <c r="N28" s="9">
        <v>0.181917914958382</v>
      </c>
      <c r="O28" s="10" t="s">
        <v>256</v>
      </c>
      <c r="P28" s="9">
        <v>0.26541689613393499</v>
      </c>
      <c r="Q28" s="10" t="s">
        <v>159</v>
      </c>
      <c r="R28" s="9">
        <v>0.17263126744794299</v>
      </c>
      <c r="S28" s="10" t="s">
        <v>180</v>
      </c>
    </row>
    <row r="29" spans="1:19" x14ac:dyDescent="0.2">
      <c r="A29" s="12" t="s">
        <v>198</v>
      </c>
      <c r="B29" s="9">
        <v>5.7377784003361798E-2</v>
      </c>
      <c r="C29" s="10" t="s">
        <v>159</v>
      </c>
      <c r="D29" s="9">
        <v>0.136150899797812</v>
      </c>
      <c r="E29" s="10" t="s">
        <v>159</v>
      </c>
      <c r="F29" s="9">
        <v>0.27711296103595801</v>
      </c>
      <c r="G29" s="10" t="s">
        <v>180</v>
      </c>
      <c r="H29" s="9">
        <v>0.19007473920086401</v>
      </c>
      <c r="I29" s="10" t="s">
        <v>159</v>
      </c>
      <c r="J29" s="9">
        <v>0.16301384241947101</v>
      </c>
      <c r="K29" s="10" t="s">
        <v>159</v>
      </c>
      <c r="L29" s="9">
        <v>0.17032841740469801</v>
      </c>
      <c r="M29" s="10" t="s">
        <v>159</v>
      </c>
      <c r="N29" s="9">
        <v>0.18067045913813701</v>
      </c>
      <c r="O29" s="10" t="s">
        <v>159</v>
      </c>
      <c r="P29" s="9">
        <v>0.26948935245545402</v>
      </c>
      <c r="Q29" s="10" t="s">
        <v>159</v>
      </c>
      <c r="R29" s="9">
        <v>0.17431402991873601</v>
      </c>
      <c r="S29" s="10" t="s">
        <v>180</v>
      </c>
    </row>
    <row r="30" spans="1:19" x14ac:dyDescent="0.2">
      <c r="A30" s="12" t="s">
        <v>199</v>
      </c>
      <c r="B30" s="9">
        <v>6.5530596436870606E-2</v>
      </c>
      <c r="C30" s="10" t="s">
        <v>257</v>
      </c>
      <c r="D30" s="9">
        <v>0.17198101303851501</v>
      </c>
      <c r="E30" s="10" t="s">
        <v>257</v>
      </c>
      <c r="F30" s="9">
        <v>0.30298224127372902</v>
      </c>
      <c r="G30" s="10" t="s">
        <v>346</v>
      </c>
      <c r="H30" s="9">
        <v>0.22246360431783299</v>
      </c>
      <c r="I30" s="10" t="s">
        <v>257</v>
      </c>
      <c r="J30" s="9">
        <v>0.19663373957665201</v>
      </c>
      <c r="K30" s="10" t="s">
        <v>257</v>
      </c>
      <c r="L30" s="9">
        <v>0.19492982377962301</v>
      </c>
      <c r="M30" s="10" t="s">
        <v>257</v>
      </c>
      <c r="N30" s="9">
        <v>0.21198271669605701</v>
      </c>
      <c r="O30" s="10" t="s">
        <v>257</v>
      </c>
      <c r="P30" s="9">
        <v>0.31013892994383702</v>
      </c>
      <c r="Q30" s="10" t="s">
        <v>257</v>
      </c>
      <c r="R30" s="9">
        <v>0.207029411596271</v>
      </c>
      <c r="S30" s="10" t="s">
        <v>180</v>
      </c>
    </row>
    <row r="31" spans="1:19" x14ac:dyDescent="0.2">
      <c r="A31" s="12" t="s">
        <v>200</v>
      </c>
      <c r="B31" s="9">
        <v>5.6176994654523901E-2</v>
      </c>
      <c r="C31" s="10" t="s">
        <v>159</v>
      </c>
      <c r="D31" s="9">
        <v>0.16448970621564599</v>
      </c>
      <c r="E31" s="10" t="s">
        <v>159</v>
      </c>
      <c r="F31" s="9">
        <v>0.30192080561944401</v>
      </c>
      <c r="G31" s="10" t="s">
        <v>258</v>
      </c>
      <c r="H31" s="9">
        <v>0.22177915541618301</v>
      </c>
      <c r="I31" s="10" t="s">
        <v>159</v>
      </c>
      <c r="J31" s="9">
        <v>0.19281355523395999</v>
      </c>
      <c r="K31" s="10" t="s">
        <v>159</v>
      </c>
      <c r="L31" s="9">
        <v>0.201638543848292</v>
      </c>
      <c r="M31" s="10" t="s">
        <v>159</v>
      </c>
      <c r="N31" s="9">
        <v>0.20074372918502001</v>
      </c>
      <c r="O31" s="10" t="s">
        <v>159</v>
      </c>
      <c r="P31" s="9">
        <v>0.28903183151747203</v>
      </c>
      <c r="Q31" s="10" t="s">
        <v>159</v>
      </c>
      <c r="R31" s="9">
        <v>0.198752143059053</v>
      </c>
      <c r="S31" s="10" t="s">
        <v>159</v>
      </c>
    </row>
    <row r="32" spans="1:19" x14ac:dyDescent="0.2">
      <c r="A32" s="15" t="s">
        <v>201</v>
      </c>
      <c r="B32" s="13">
        <v>5.2915930677827502E-2</v>
      </c>
      <c r="C32" s="14" t="s">
        <v>159</v>
      </c>
      <c r="D32" s="13">
        <v>0.16953955891408001</v>
      </c>
      <c r="E32" s="14" t="s">
        <v>159</v>
      </c>
      <c r="F32" s="13">
        <v>0.24918788158046301</v>
      </c>
      <c r="G32" s="14" t="s">
        <v>159</v>
      </c>
      <c r="H32" s="13">
        <v>0.22275970928074201</v>
      </c>
      <c r="I32" s="14" t="s">
        <v>159</v>
      </c>
      <c r="J32" s="13">
        <v>0.19277251455313299</v>
      </c>
      <c r="K32" s="14" t="s">
        <v>159</v>
      </c>
      <c r="L32" s="13">
        <v>0.20145202518659999</v>
      </c>
      <c r="M32" s="14" t="s">
        <v>159</v>
      </c>
      <c r="N32" s="13">
        <v>0.21375952842293999</v>
      </c>
      <c r="O32" s="14" t="s">
        <v>159</v>
      </c>
      <c r="P32" s="13">
        <v>0.29817285793327097</v>
      </c>
      <c r="Q32" s="14" t="s">
        <v>159</v>
      </c>
      <c r="R32" s="13">
        <v>0.20455564522737599</v>
      </c>
      <c r="S32" s="14" t="s">
        <v>159</v>
      </c>
    </row>
    <row r="34" spans="1:2" x14ac:dyDescent="0.2">
      <c r="A34" s="16" t="s">
        <v>202</v>
      </c>
      <c r="B34" s="16" t="s">
        <v>215</v>
      </c>
    </row>
    <row r="36" spans="1:2" x14ac:dyDescent="0.2">
      <c r="B36" s="16" t="s">
        <v>347</v>
      </c>
    </row>
    <row r="37" spans="1:2" x14ac:dyDescent="0.2">
      <c r="B37" s="16" t="s">
        <v>348</v>
      </c>
    </row>
    <row r="38" spans="1:2" x14ac:dyDescent="0.2">
      <c r="B38" s="16" t="s">
        <v>349</v>
      </c>
    </row>
    <row r="39" spans="1:2" x14ac:dyDescent="0.2">
      <c r="B39" s="16" t="s">
        <v>350</v>
      </c>
    </row>
    <row r="40" spans="1:2" x14ac:dyDescent="0.2">
      <c r="B40" s="16" t="s">
        <v>351</v>
      </c>
    </row>
    <row r="41" spans="1:2" x14ac:dyDescent="0.2">
      <c r="B41" s="16" t="s">
        <v>352</v>
      </c>
    </row>
    <row r="42" spans="1:2" x14ac:dyDescent="0.2">
      <c r="B42" s="16" t="s">
        <v>353</v>
      </c>
    </row>
    <row r="43" spans="1:2" x14ac:dyDescent="0.2">
      <c r="B43" s="16" t="s">
        <v>354</v>
      </c>
    </row>
    <row r="44" spans="1:2" x14ac:dyDescent="0.2">
      <c r="B44" s="16" t="s">
        <v>355</v>
      </c>
    </row>
    <row r="45" spans="1:2" x14ac:dyDescent="0.2">
      <c r="B45" s="16" t="s">
        <v>356</v>
      </c>
    </row>
    <row r="46" spans="1:2" x14ac:dyDescent="0.2">
      <c r="B46" s="16" t="s">
        <v>357</v>
      </c>
    </row>
    <row r="47" spans="1:2" x14ac:dyDescent="0.2">
      <c r="B47" s="16" t="s">
        <v>358</v>
      </c>
    </row>
    <row r="49" spans="1:2" x14ac:dyDescent="0.2">
      <c r="B49" s="16" t="s">
        <v>208</v>
      </c>
    </row>
    <row r="52" spans="1:2" x14ac:dyDescent="0.2">
      <c r="A52" s="17" t="str">
        <f>HYPERLINK("#'LOTTERIES 8'!A2", "&lt;&lt;&lt; Previous table")</f>
        <v>&lt;&lt;&lt; Previous table</v>
      </c>
    </row>
    <row r="53" spans="1:2" x14ac:dyDescent="0.2">
      <c r="A53" s="17" t="str">
        <f>HYPERLINK("#'LOTTERIES 10'!A2", "&gt;&gt;&gt; Next table")</f>
        <v>&gt;&gt;&gt; Next table</v>
      </c>
    </row>
  </sheetData>
  <mergeCells count="12">
    <mergeCell ref="A2:S2"/>
    <mergeCell ref="A3:S3"/>
    <mergeCell ref="A6:S6"/>
    <mergeCell ref="B5:C5"/>
    <mergeCell ref="D5:E5"/>
    <mergeCell ref="F5:G5"/>
    <mergeCell ref="H5:I5"/>
    <mergeCell ref="J5:K5"/>
    <mergeCell ref="L5:M5"/>
    <mergeCell ref="N5:O5"/>
    <mergeCell ref="P5:Q5"/>
    <mergeCell ref="R5:S5"/>
  </mergeCells>
  <pageMargins left="0.7" right="0.7" top="0.75" bottom="0.75" header="0.3" footer="0.3"/>
  <pageSetup paperSize="9" orientation="portrait" horizontalDpi="300" verticalDpi="300"/>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700-000000000000}">
  <dimension ref="A1:S53"/>
  <sheetViews>
    <sheetView workbookViewId="0"/>
  </sheetViews>
  <sheetFormatPr defaultColWidth="11.42578125" defaultRowHeight="12.75" x14ac:dyDescent="0.2"/>
  <cols>
    <col min="1" max="2" width="12.7109375" customWidth="1"/>
    <col min="3" max="3" width="4.42578125" customWidth="1"/>
    <col min="4" max="4" width="12.7109375" customWidth="1"/>
    <col min="5" max="5" width="4.42578125" customWidth="1"/>
    <col min="6" max="6" width="12.7109375" customWidth="1"/>
    <col min="7" max="7" width="4.42578125" customWidth="1"/>
    <col min="8" max="8" width="12.7109375" customWidth="1"/>
    <col min="9" max="9" width="4.42578125" customWidth="1"/>
    <col min="10" max="10" width="12.7109375" customWidth="1"/>
    <col min="11" max="11" width="4.42578125" customWidth="1"/>
    <col min="12" max="12" width="12.7109375" customWidth="1"/>
    <col min="13" max="13" width="4.42578125" customWidth="1"/>
    <col min="14" max="14" width="12.7109375" customWidth="1"/>
    <col min="15" max="15" width="4.42578125" customWidth="1"/>
    <col min="16" max="16" width="12.7109375" customWidth="1"/>
    <col min="17" max="17" width="4.42578125" customWidth="1"/>
    <col min="18" max="18" width="12.7109375" customWidth="1"/>
    <col min="19" max="19" width="4.42578125" customWidth="1"/>
  </cols>
  <sheetData>
    <row r="1" spans="1:19" x14ac:dyDescent="0.2">
      <c r="A1" s="8" t="str">
        <f>HYPERLINK("#'INDEX'!B75", "Link to index")</f>
        <v>Link to index</v>
      </c>
    </row>
    <row r="2" spans="1:19" ht="15.75" customHeight="1" x14ac:dyDescent="0.2">
      <c r="A2" s="25" t="s">
        <v>363</v>
      </c>
      <c r="B2" s="24"/>
      <c r="C2" s="24"/>
      <c r="D2" s="24"/>
      <c r="E2" s="24"/>
      <c r="F2" s="24"/>
      <c r="G2" s="24"/>
      <c r="H2" s="24"/>
      <c r="I2" s="24"/>
      <c r="J2" s="24"/>
      <c r="K2" s="24"/>
      <c r="L2" s="24"/>
      <c r="M2" s="24"/>
      <c r="N2" s="24"/>
      <c r="O2" s="24"/>
      <c r="P2" s="24"/>
      <c r="Q2" s="24"/>
      <c r="R2" s="24"/>
      <c r="S2" s="24"/>
    </row>
    <row r="3" spans="1:19" ht="15.75" customHeight="1" x14ac:dyDescent="0.2">
      <c r="A3" s="25" t="s">
        <v>93</v>
      </c>
      <c r="B3" s="24"/>
      <c r="C3" s="24"/>
      <c r="D3" s="24"/>
      <c r="E3" s="24"/>
      <c r="F3" s="24"/>
      <c r="G3" s="24"/>
      <c r="H3" s="24"/>
      <c r="I3" s="24"/>
      <c r="J3" s="24"/>
      <c r="K3" s="24"/>
      <c r="L3" s="24"/>
      <c r="M3" s="24"/>
      <c r="N3" s="24"/>
      <c r="O3" s="24"/>
      <c r="P3" s="24"/>
      <c r="Q3" s="24"/>
      <c r="R3" s="24"/>
      <c r="S3" s="24"/>
    </row>
    <row r="4" spans="1:19" ht="15.75" customHeight="1" x14ac:dyDescent="0.2"/>
    <row r="5" spans="1:19" ht="55.5" customHeight="1" x14ac:dyDescent="0.2">
      <c r="A5" s="11" t="s">
        <v>159</v>
      </c>
      <c r="B5" s="27" t="s">
        <v>160</v>
      </c>
      <c r="C5" s="27" t="s">
        <v>159</v>
      </c>
      <c r="D5" s="27" t="s">
        <v>161</v>
      </c>
      <c r="E5" s="27" t="s">
        <v>159</v>
      </c>
      <c r="F5" s="27" t="s">
        <v>162</v>
      </c>
      <c r="G5" s="27" t="s">
        <v>159</v>
      </c>
      <c r="H5" s="27" t="s">
        <v>163</v>
      </c>
      <c r="I5" s="27" t="s">
        <v>159</v>
      </c>
      <c r="J5" s="27" t="s">
        <v>164</v>
      </c>
      <c r="K5" s="27" t="s">
        <v>159</v>
      </c>
      <c r="L5" s="27" t="s">
        <v>165</v>
      </c>
      <c r="M5" s="27" t="s">
        <v>159</v>
      </c>
      <c r="N5" s="27" t="s">
        <v>166</v>
      </c>
      <c r="O5" s="27" t="s">
        <v>159</v>
      </c>
      <c r="P5" s="27" t="s">
        <v>167</v>
      </c>
      <c r="Q5" s="27" t="s">
        <v>159</v>
      </c>
      <c r="R5" s="27" t="s">
        <v>168</v>
      </c>
      <c r="S5" s="27" t="s">
        <v>159</v>
      </c>
    </row>
    <row r="6" spans="1:19" x14ac:dyDescent="0.2">
      <c r="A6" s="26" t="s">
        <v>222</v>
      </c>
      <c r="B6" s="26"/>
      <c r="C6" s="26"/>
      <c r="D6" s="26"/>
      <c r="E6" s="26"/>
      <c r="F6" s="26"/>
      <c r="G6" s="26"/>
      <c r="H6" s="26"/>
      <c r="I6" s="26"/>
      <c r="J6" s="26"/>
      <c r="K6" s="26"/>
      <c r="L6" s="26"/>
      <c r="M6" s="26"/>
      <c r="N6" s="26"/>
      <c r="O6" s="26"/>
      <c r="P6" s="26"/>
      <c r="Q6" s="26"/>
      <c r="R6" s="26"/>
      <c r="S6" s="26"/>
    </row>
    <row r="7" spans="1:19" x14ac:dyDescent="0.2">
      <c r="A7" s="12" t="s">
        <v>170</v>
      </c>
      <c r="B7" s="18">
        <v>8.6997034146411707</v>
      </c>
      <c r="C7" s="10" t="s">
        <v>159</v>
      </c>
      <c r="D7" s="18">
        <v>9.0987094489295295</v>
      </c>
      <c r="E7" s="10" t="s">
        <v>159</v>
      </c>
      <c r="F7" s="18">
        <v>14.9191969619938</v>
      </c>
      <c r="G7" s="10" t="s">
        <v>159</v>
      </c>
      <c r="H7" s="18">
        <v>16.2685493686112</v>
      </c>
      <c r="I7" s="10" t="s">
        <v>159</v>
      </c>
      <c r="J7" s="18">
        <v>12.5484005480431</v>
      </c>
      <c r="K7" s="10" t="s">
        <v>159</v>
      </c>
      <c r="L7" s="18">
        <v>17.2742296105158</v>
      </c>
      <c r="M7" s="10" t="s">
        <v>159</v>
      </c>
      <c r="N7" s="18">
        <v>12.4451015520632</v>
      </c>
      <c r="O7" s="10" t="s">
        <v>159</v>
      </c>
      <c r="P7" s="18">
        <v>21.063282264881501</v>
      </c>
      <c r="Q7" s="10" t="s">
        <v>159</v>
      </c>
      <c r="R7" s="18">
        <v>12.422324756755501</v>
      </c>
      <c r="S7" s="10" t="s">
        <v>159</v>
      </c>
    </row>
    <row r="8" spans="1:19" x14ac:dyDescent="0.2">
      <c r="A8" s="12" t="s">
        <v>171</v>
      </c>
      <c r="B8" s="18">
        <v>8.6855024605404392</v>
      </c>
      <c r="C8" s="10" t="s">
        <v>159</v>
      </c>
      <c r="D8" s="18">
        <v>8.8794379584980803</v>
      </c>
      <c r="E8" s="10" t="s">
        <v>159</v>
      </c>
      <c r="F8" s="18">
        <v>13.933993683468801</v>
      </c>
      <c r="G8" s="10" t="s">
        <v>159</v>
      </c>
      <c r="H8" s="18">
        <v>15.003881162178001</v>
      </c>
      <c r="I8" s="10" t="s">
        <v>159</v>
      </c>
      <c r="J8" s="18">
        <v>11.543491892860301</v>
      </c>
      <c r="K8" s="10" t="s">
        <v>159</v>
      </c>
      <c r="L8" s="18">
        <v>11.8928656128874</v>
      </c>
      <c r="M8" s="10" t="s">
        <v>159</v>
      </c>
      <c r="N8" s="18">
        <v>10.446461257594301</v>
      </c>
      <c r="O8" s="10" t="s">
        <v>159</v>
      </c>
      <c r="P8" s="18">
        <v>22.6196118970662</v>
      </c>
      <c r="Q8" s="10" t="s">
        <v>159</v>
      </c>
      <c r="R8" s="18">
        <v>11.4867471173024</v>
      </c>
      <c r="S8" s="10" t="s">
        <v>159</v>
      </c>
    </row>
    <row r="9" spans="1:19" x14ac:dyDescent="0.2">
      <c r="A9" s="12" t="s">
        <v>172</v>
      </c>
      <c r="B9" s="18">
        <v>8.6428451602080205</v>
      </c>
      <c r="C9" s="10" t="s">
        <v>159</v>
      </c>
      <c r="D9" s="18">
        <v>8.0195887493454201</v>
      </c>
      <c r="E9" s="10" t="s">
        <v>159</v>
      </c>
      <c r="F9" s="18">
        <v>13.6157078710328</v>
      </c>
      <c r="G9" s="10" t="s">
        <v>159</v>
      </c>
      <c r="H9" s="18">
        <v>14.7139507440499</v>
      </c>
      <c r="I9" s="10" t="s">
        <v>159</v>
      </c>
      <c r="J9" s="18">
        <v>11.462376795184101</v>
      </c>
      <c r="K9" s="10" t="s">
        <v>159</v>
      </c>
      <c r="L9" s="18">
        <v>10.686466780500201</v>
      </c>
      <c r="M9" s="10" t="s">
        <v>159</v>
      </c>
      <c r="N9" s="18">
        <v>9.3504513625955106</v>
      </c>
      <c r="O9" s="10" t="s">
        <v>159</v>
      </c>
      <c r="P9" s="18">
        <v>23.749939188937802</v>
      </c>
      <c r="Q9" s="10" t="s">
        <v>159</v>
      </c>
      <c r="R9" s="18">
        <v>10.717799471897701</v>
      </c>
      <c r="S9" s="10" t="s">
        <v>159</v>
      </c>
    </row>
    <row r="10" spans="1:19" x14ac:dyDescent="0.2">
      <c r="A10" s="12" t="s">
        <v>173</v>
      </c>
      <c r="B10" s="18">
        <v>7.8748301223119404</v>
      </c>
      <c r="C10" s="10" t="s">
        <v>159</v>
      </c>
      <c r="D10" s="18">
        <v>7.2887003273555502</v>
      </c>
      <c r="E10" s="10" t="s">
        <v>159</v>
      </c>
      <c r="F10" s="18">
        <v>11.9777345583797</v>
      </c>
      <c r="G10" s="10" t="s">
        <v>159</v>
      </c>
      <c r="H10" s="18">
        <v>15.306229988658099</v>
      </c>
      <c r="I10" s="10" t="s">
        <v>159</v>
      </c>
      <c r="J10" s="18">
        <v>11.145262502328499</v>
      </c>
      <c r="K10" s="10" t="s">
        <v>159</v>
      </c>
      <c r="L10" s="18">
        <v>9.6191629933524094</v>
      </c>
      <c r="M10" s="10" t="s">
        <v>159</v>
      </c>
      <c r="N10" s="18">
        <v>9.0418699859638796</v>
      </c>
      <c r="O10" s="10" t="s">
        <v>159</v>
      </c>
      <c r="P10" s="18">
        <v>27.542976393946098</v>
      </c>
      <c r="Q10" s="10" t="s">
        <v>159</v>
      </c>
      <c r="R10" s="18">
        <v>10.4275147074132</v>
      </c>
      <c r="S10" s="10" t="s">
        <v>159</v>
      </c>
    </row>
    <row r="11" spans="1:19" x14ac:dyDescent="0.2">
      <c r="A11" s="12" t="s">
        <v>174</v>
      </c>
      <c r="B11" s="18">
        <v>7.6169687495531901</v>
      </c>
      <c r="C11" s="10" t="s">
        <v>159</v>
      </c>
      <c r="D11" s="18">
        <v>6.6341487979607496</v>
      </c>
      <c r="E11" s="10" t="s">
        <v>159</v>
      </c>
      <c r="F11" s="18">
        <v>9.6902252870077099</v>
      </c>
      <c r="G11" s="10" t="s">
        <v>159</v>
      </c>
      <c r="H11" s="18">
        <v>15.3408550598304</v>
      </c>
      <c r="I11" s="10" t="s">
        <v>159</v>
      </c>
      <c r="J11" s="18">
        <v>10.8148624747</v>
      </c>
      <c r="K11" s="10" t="s">
        <v>159</v>
      </c>
      <c r="L11" s="18">
        <v>9.1114194959757295</v>
      </c>
      <c r="M11" s="10" t="s">
        <v>159</v>
      </c>
      <c r="N11" s="18">
        <v>8.3340823772008701</v>
      </c>
      <c r="O11" s="10" t="s">
        <v>159</v>
      </c>
      <c r="P11" s="18">
        <v>27.864809825033799</v>
      </c>
      <c r="Q11" s="10" t="s">
        <v>159</v>
      </c>
      <c r="R11" s="18">
        <v>9.8139660110079401</v>
      </c>
      <c r="S11" s="10" t="s">
        <v>159</v>
      </c>
    </row>
    <row r="12" spans="1:19" x14ac:dyDescent="0.2">
      <c r="A12" s="12" t="s">
        <v>175</v>
      </c>
      <c r="B12" s="18">
        <v>7.7206823215877298</v>
      </c>
      <c r="C12" s="10" t="s">
        <v>159</v>
      </c>
      <c r="D12" s="18">
        <v>7.7001912812445896</v>
      </c>
      <c r="E12" s="10" t="s">
        <v>159</v>
      </c>
      <c r="F12" s="18">
        <v>8.3083950689584505</v>
      </c>
      <c r="G12" s="10" t="s">
        <v>159</v>
      </c>
      <c r="H12" s="18">
        <v>14.325276079391299</v>
      </c>
      <c r="I12" s="10" t="s">
        <v>159</v>
      </c>
      <c r="J12" s="18">
        <v>10.814235247377299</v>
      </c>
      <c r="K12" s="10" t="s">
        <v>159</v>
      </c>
      <c r="L12" s="18">
        <v>8.8518830563183801</v>
      </c>
      <c r="M12" s="10" t="s">
        <v>159</v>
      </c>
      <c r="N12" s="18">
        <v>7.9703863465956397</v>
      </c>
      <c r="O12" s="10" t="s">
        <v>159</v>
      </c>
      <c r="P12" s="18">
        <v>28.608073423511101</v>
      </c>
      <c r="Q12" s="10" t="s">
        <v>159</v>
      </c>
      <c r="R12" s="18">
        <v>9.9461914460669796</v>
      </c>
      <c r="S12" s="10" t="s">
        <v>159</v>
      </c>
    </row>
    <row r="13" spans="1:19" x14ac:dyDescent="0.2">
      <c r="A13" s="12" t="s">
        <v>176</v>
      </c>
      <c r="B13" s="18">
        <v>7.6687302218609998</v>
      </c>
      <c r="C13" s="10" t="s">
        <v>159</v>
      </c>
      <c r="D13" s="18">
        <v>7.60855940608959</v>
      </c>
      <c r="E13" s="10" t="s">
        <v>159</v>
      </c>
      <c r="F13" s="18">
        <v>6.1711167167111096</v>
      </c>
      <c r="G13" s="10" t="s">
        <v>180</v>
      </c>
      <c r="H13" s="18">
        <v>13.606786956074799</v>
      </c>
      <c r="I13" s="10" t="s">
        <v>159</v>
      </c>
      <c r="J13" s="18">
        <v>10.1142031738143</v>
      </c>
      <c r="K13" s="10" t="s">
        <v>159</v>
      </c>
      <c r="L13" s="18">
        <v>8.1556848497480399</v>
      </c>
      <c r="M13" s="10" t="s">
        <v>179</v>
      </c>
      <c r="N13" s="18">
        <v>7.6536777302417596</v>
      </c>
      <c r="O13" s="10" t="s">
        <v>344</v>
      </c>
      <c r="P13" s="18">
        <v>27.9598776431456</v>
      </c>
      <c r="Q13" s="10" t="s">
        <v>159</v>
      </c>
      <c r="R13" s="18">
        <v>9.5972932255644903</v>
      </c>
      <c r="S13" s="10" t="s">
        <v>180</v>
      </c>
    </row>
    <row r="14" spans="1:19" x14ac:dyDescent="0.2">
      <c r="A14" s="12" t="s">
        <v>177</v>
      </c>
      <c r="B14" s="18">
        <v>7.6172406681790097</v>
      </c>
      <c r="C14" s="10" t="s">
        <v>159</v>
      </c>
      <c r="D14" s="18">
        <v>7.8761469328684104</v>
      </c>
      <c r="E14" s="10" t="s">
        <v>159</v>
      </c>
      <c r="F14" s="18">
        <v>5.2804568781325498</v>
      </c>
      <c r="G14" s="10" t="s">
        <v>180</v>
      </c>
      <c r="H14" s="18">
        <v>13.4444131974047</v>
      </c>
      <c r="I14" s="10" t="s">
        <v>159</v>
      </c>
      <c r="J14" s="18">
        <v>10.026179077111101</v>
      </c>
      <c r="K14" s="10" t="s">
        <v>159</v>
      </c>
      <c r="L14" s="18">
        <v>8.3796551074603602</v>
      </c>
      <c r="M14" s="10" t="s">
        <v>159</v>
      </c>
      <c r="N14" s="18">
        <v>8.6493299066781795</v>
      </c>
      <c r="O14" s="10" t="s">
        <v>159</v>
      </c>
      <c r="P14" s="18">
        <v>31.426254819336499</v>
      </c>
      <c r="Q14" s="10" t="s">
        <v>159</v>
      </c>
      <c r="R14" s="18">
        <v>10.1026086819124</v>
      </c>
      <c r="S14" s="10" t="s">
        <v>180</v>
      </c>
    </row>
    <row r="15" spans="1:19" x14ac:dyDescent="0.2">
      <c r="A15" s="12" t="s">
        <v>181</v>
      </c>
      <c r="B15" s="18">
        <v>7.1245277078085598</v>
      </c>
      <c r="C15" s="10" t="s">
        <v>159</v>
      </c>
      <c r="D15" s="18">
        <v>7.64795865451807</v>
      </c>
      <c r="E15" s="10" t="s">
        <v>159</v>
      </c>
      <c r="F15" s="18">
        <v>4.9394214835845096</v>
      </c>
      <c r="G15" s="10" t="s">
        <v>180</v>
      </c>
      <c r="H15" s="18">
        <v>12.179240710072101</v>
      </c>
      <c r="I15" s="10" t="s">
        <v>159</v>
      </c>
      <c r="J15" s="18">
        <v>9.5437308217935595</v>
      </c>
      <c r="K15" s="10" t="s">
        <v>159</v>
      </c>
      <c r="L15" s="18">
        <v>8.0251025488202501</v>
      </c>
      <c r="M15" s="10" t="s">
        <v>159</v>
      </c>
      <c r="N15" s="18">
        <v>8.8811332259375799</v>
      </c>
      <c r="O15" s="10" t="s">
        <v>159</v>
      </c>
      <c r="P15" s="18">
        <v>30.556703011671999</v>
      </c>
      <c r="Q15" s="10" t="s">
        <v>159</v>
      </c>
      <c r="R15" s="18">
        <v>9.8538550838782708</v>
      </c>
      <c r="S15" s="10" t="s">
        <v>180</v>
      </c>
    </row>
    <row r="16" spans="1:19" x14ac:dyDescent="0.2">
      <c r="A16" s="12" t="s">
        <v>182</v>
      </c>
      <c r="B16" s="18">
        <v>7.1960137711949796</v>
      </c>
      <c r="C16" s="10" t="s">
        <v>159</v>
      </c>
      <c r="D16" s="18">
        <v>7.4313682619242796</v>
      </c>
      <c r="E16" s="10" t="s">
        <v>159</v>
      </c>
      <c r="F16" s="18">
        <v>5.0126840658029499</v>
      </c>
      <c r="G16" s="10" t="s">
        <v>180</v>
      </c>
      <c r="H16" s="18">
        <v>11.834153320544001</v>
      </c>
      <c r="I16" s="10" t="s">
        <v>159</v>
      </c>
      <c r="J16" s="18">
        <v>9.2601689286772206</v>
      </c>
      <c r="K16" s="10" t="s">
        <v>159</v>
      </c>
      <c r="L16" s="18">
        <v>7.6845745536432402</v>
      </c>
      <c r="M16" s="10" t="s">
        <v>159</v>
      </c>
      <c r="N16" s="18">
        <v>8.7110458517558698</v>
      </c>
      <c r="O16" s="10" t="s">
        <v>159</v>
      </c>
      <c r="P16" s="18">
        <v>29.1093188504647</v>
      </c>
      <c r="Q16" s="10" t="s">
        <v>159</v>
      </c>
      <c r="R16" s="18">
        <v>9.6185151170417402</v>
      </c>
      <c r="S16" s="10" t="s">
        <v>180</v>
      </c>
    </row>
    <row r="17" spans="1:19" x14ac:dyDescent="0.2">
      <c r="A17" s="12" t="s">
        <v>183</v>
      </c>
      <c r="B17" s="18">
        <v>7.0850257612518099</v>
      </c>
      <c r="C17" s="10" t="s">
        <v>159</v>
      </c>
      <c r="D17" s="18">
        <v>7.3926707568437404</v>
      </c>
      <c r="E17" s="10" t="s">
        <v>159</v>
      </c>
      <c r="F17" s="18">
        <v>5.0179208887816298</v>
      </c>
      <c r="G17" s="10" t="s">
        <v>180</v>
      </c>
      <c r="H17" s="18">
        <v>11.6202453736243</v>
      </c>
      <c r="I17" s="10" t="s">
        <v>159</v>
      </c>
      <c r="J17" s="18">
        <v>9.0510838549735499</v>
      </c>
      <c r="K17" s="10" t="s">
        <v>159</v>
      </c>
      <c r="L17" s="18">
        <v>9.3434019812638596</v>
      </c>
      <c r="M17" s="10" t="s">
        <v>159</v>
      </c>
      <c r="N17" s="18">
        <v>8.5860997257460703</v>
      </c>
      <c r="O17" s="10" t="s">
        <v>159</v>
      </c>
      <c r="P17" s="18">
        <v>28.333786939969301</v>
      </c>
      <c r="Q17" s="10" t="s">
        <v>159</v>
      </c>
      <c r="R17" s="18">
        <v>9.5519466546726992</v>
      </c>
      <c r="S17" s="10" t="s">
        <v>180</v>
      </c>
    </row>
    <row r="18" spans="1:19" x14ac:dyDescent="0.2">
      <c r="A18" s="12" t="s">
        <v>184</v>
      </c>
      <c r="B18" s="18">
        <v>7.4652944375139896</v>
      </c>
      <c r="C18" s="10" t="s">
        <v>159</v>
      </c>
      <c r="D18" s="18">
        <v>7.1399774388616404</v>
      </c>
      <c r="E18" s="10" t="s">
        <v>159</v>
      </c>
      <c r="F18" s="18">
        <v>4.0766166347011499</v>
      </c>
      <c r="G18" s="10" t="s">
        <v>180</v>
      </c>
      <c r="H18" s="18">
        <v>12.9201721036479</v>
      </c>
      <c r="I18" s="10" t="s">
        <v>159</v>
      </c>
      <c r="J18" s="18">
        <v>8.6057562100263194</v>
      </c>
      <c r="K18" s="10" t="s">
        <v>159</v>
      </c>
      <c r="L18" s="18">
        <v>9.2811508407788406</v>
      </c>
      <c r="M18" s="10" t="s">
        <v>159</v>
      </c>
      <c r="N18" s="18">
        <v>8.6181249027860805</v>
      </c>
      <c r="O18" s="10" t="s">
        <v>159</v>
      </c>
      <c r="P18" s="18">
        <v>26.300300938782001</v>
      </c>
      <c r="Q18" s="10" t="s">
        <v>159</v>
      </c>
      <c r="R18" s="18">
        <v>9.6064137892475792</v>
      </c>
      <c r="S18" s="10" t="s">
        <v>180</v>
      </c>
    </row>
    <row r="19" spans="1:19" x14ac:dyDescent="0.2">
      <c r="A19" s="12" t="s">
        <v>185</v>
      </c>
      <c r="B19" s="18">
        <v>8.1370124784200808</v>
      </c>
      <c r="C19" s="10" t="s">
        <v>159</v>
      </c>
      <c r="D19" s="18">
        <v>8.2562359922889694</v>
      </c>
      <c r="E19" s="10" t="s">
        <v>159</v>
      </c>
      <c r="F19" s="18">
        <v>3.6776780869482102</v>
      </c>
      <c r="G19" s="10" t="s">
        <v>180</v>
      </c>
      <c r="H19" s="18">
        <v>12.698968257965999</v>
      </c>
      <c r="I19" s="10" t="s">
        <v>159</v>
      </c>
      <c r="J19" s="18">
        <v>9.5037158046646901</v>
      </c>
      <c r="K19" s="10" t="s">
        <v>159</v>
      </c>
      <c r="L19" s="18">
        <v>8.8994091423916597</v>
      </c>
      <c r="M19" s="10" t="s">
        <v>159</v>
      </c>
      <c r="N19" s="18">
        <v>8.8059130065158797</v>
      </c>
      <c r="O19" s="10" t="s">
        <v>159</v>
      </c>
      <c r="P19" s="18">
        <v>26.684643160379601</v>
      </c>
      <c r="Q19" s="10" t="s">
        <v>159</v>
      </c>
      <c r="R19" s="18">
        <v>10.2539319033756</v>
      </c>
      <c r="S19" s="10" t="s">
        <v>180</v>
      </c>
    </row>
    <row r="20" spans="1:19" x14ac:dyDescent="0.2">
      <c r="A20" s="12" t="s">
        <v>187</v>
      </c>
      <c r="B20" s="18">
        <v>8.4855104898550806</v>
      </c>
      <c r="C20" s="10" t="s">
        <v>159</v>
      </c>
      <c r="D20" s="18">
        <v>8.6637006679650597</v>
      </c>
      <c r="E20" s="10" t="s">
        <v>159</v>
      </c>
      <c r="F20" s="18">
        <v>3.5155662666094099</v>
      </c>
      <c r="G20" s="10" t="s">
        <v>180</v>
      </c>
      <c r="H20" s="18">
        <v>13.1098032285622</v>
      </c>
      <c r="I20" s="10" t="s">
        <v>159</v>
      </c>
      <c r="J20" s="18">
        <v>9.7695086756186509</v>
      </c>
      <c r="K20" s="10" t="s">
        <v>159</v>
      </c>
      <c r="L20" s="18">
        <v>7.8201170996862901</v>
      </c>
      <c r="M20" s="10" t="s">
        <v>159</v>
      </c>
      <c r="N20" s="18">
        <v>8.6088446383957304</v>
      </c>
      <c r="O20" s="10" t="s">
        <v>159</v>
      </c>
      <c r="P20" s="18">
        <v>27.355584215337501</v>
      </c>
      <c r="Q20" s="10" t="s">
        <v>159</v>
      </c>
      <c r="R20" s="18">
        <v>10.4836081807561</v>
      </c>
      <c r="S20" s="10" t="s">
        <v>180</v>
      </c>
    </row>
    <row r="21" spans="1:19" x14ac:dyDescent="0.2">
      <c r="A21" s="12" t="s">
        <v>188</v>
      </c>
      <c r="B21" s="18">
        <v>8.8912848453922209</v>
      </c>
      <c r="C21" s="10" t="s">
        <v>159</v>
      </c>
      <c r="D21" s="18">
        <v>1.87122396902628</v>
      </c>
      <c r="E21" s="10" t="s">
        <v>180</v>
      </c>
      <c r="F21" s="18">
        <v>3.3817058877891499</v>
      </c>
      <c r="G21" s="10" t="s">
        <v>180</v>
      </c>
      <c r="H21" s="18">
        <v>13.526838085736101</v>
      </c>
      <c r="I21" s="10" t="s">
        <v>159</v>
      </c>
      <c r="J21" s="18">
        <v>9.53637345376006</v>
      </c>
      <c r="K21" s="10" t="s">
        <v>159</v>
      </c>
      <c r="L21" s="18">
        <v>9.3418043069476102</v>
      </c>
      <c r="M21" s="10" t="s">
        <v>159</v>
      </c>
      <c r="N21" s="18">
        <v>8.5294993398569297</v>
      </c>
      <c r="O21" s="10" t="s">
        <v>159</v>
      </c>
      <c r="P21" s="18">
        <v>27.139780897977001</v>
      </c>
      <c r="Q21" s="10" t="s">
        <v>159</v>
      </c>
      <c r="R21" s="18">
        <v>8.0714656321191303</v>
      </c>
      <c r="S21" s="10" t="s">
        <v>180</v>
      </c>
    </row>
    <row r="22" spans="1:19" x14ac:dyDescent="0.2">
      <c r="A22" s="12" t="s">
        <v>189</v>
      </c>
      <c r="B22" s="18">
        <v>7.9192413582135197</v>
      </c>
      <c r="C22" s="10" t="s">
        <v>159</v>
      </c>
      <c r="D22" s="18">
        <v>6.1199720348664197</v>
      </c>
      <c r="E22" s="10" t="s">
        <v>159</v>
      </c>
      <c r="F22" s="18">
        <v>3.0756553954397599</v>
      </c>
      <c r="G22" s="10" t="s">
        <v>180</v>
      </c>
      <c r="H22" s="18">
        <v>12.5566110166047</v>
      </c>
      <c r="I22" s="10" t="s">
        <v>159</v>
      </c>
      <c r="J22" s="18">
        <v>9.3346327695456903</v>
      </c>
      <c r="K22" s="10" t="s">
        <v>159</v>
      </c>
      <c r="L22" s="18">
        <v>8.50379656525506</v>
      </c>
      <c r="M22" s="10" t="s">
        <v>159</v>
      </c>
      <c r="N22" s="18">
        <v>8.2058127360535398</v>
      </c>
      <c r="O22" s="10" t="s">
        <v>159</v>
      </c>
      <c r="P22" s="18">
        <v>26.811450591649798</v>
      </c>
      <c r="Q22" s="10" t="s">
        <v>159</v>
      </c>
      <c r="R22" s="18">
        <v>9.1402807904972807</v>
      </c>
      <c r="S22" s="10" t="s">
        <v>180</v>
      </c>
    </row>
    <row r="23" spans="1:19" x14ac:dyDescent="0.2">
      <c r="A23" s="12" t="s">
        <v>190</v>
      </c>
      <c r="B23" s="18">
        <v>8.5884357182455702</v>
      </c>
      <c r="C23" s="10" t="s">
        <v>159</v>
      </c>
      <c r="D23" s="18">
        <v>6.4193019766505897</v>
      </c>
      <c r="E23" s="10" t="s">
        <v>159</v>
      </c>
      <c r="F23" s="18">
        <v>2.8938694398937201</v>
      </c>
      <c r="G23" s="10" t="s">
        <v>180</v>
      </c>
      <c r="H23" s="18">
        <v>13.1464883239363</v>
      </c>
      <c r="I23" s="10" t="s">
        <v>159</v>
      </c>
      <c r="J23" s="18">
        <v>10.1660250240616</v>
      </c>
      <c r="K23" s="10" t="s">
        <v>159</v>
      </c>
      <c r="L23" s="18">
        <v>9.4430734307967796</v>
      </c>
      <c r="M23" s="10" t="s">
        <v>159</v>
      </c>
      <c r="N23" s="18">
        <v>8.7789407506310209</v>
      </c>
      <c r="O23" s="10" t="s">
        <v>159</v>
      </c>
      <c r="P23" s="18">
        <v>25.469433238699501</v>
      </c>
      <c r="Q23" s="10" t="s">
        <v>159</v>
      </c>
      <c r="R23" s="18">
        <v>9.5785282977154793</v>
      </c>
      <c r="S23" s="10" t="s">
        <v>180</v>
      </c>
    </row>
    <row r="24" spans="1:19" x14ac:dyDescent="0.2">
      <c r="A24" s="12" t="s">
        <v>191</v>
      </c>
      <c r="B24" s="18">
        <v>9.8959701786652694</v>
      </c>
      <c r="C24" s="10" t="s">
        <v>159</v>
      </c>
      <c r="D24" s="18">
        <v>6.66412475408859</v>
      </c>
      <c r="E24" s="10" t="s">
        <v>159</v>
      </c>
      <c r="F24" s="18">
        <v>3.7350741052276799</v>
      </c>
      <c r="G24" s="10" t="s">
        <v>180</v>
      </c>
      <c r="H24" s="18">
        <v>13.8959449025464</v>
      </c>
      <c r="I24" s="10" t="s">
        <v>159</v>
      </c>
      <c r="J24" s="18">
        <v>11.5730592014945</v>
      </c>
      <c r="K24" s="10" t="s">
        <v>197</v>
      </c>
      <c r="L24" s="18">
        <v>13.769452899399001</v>
      </c>
      <c r="M24" s="10" t="s">
        <v>159</v>
      </c>
      <c r="N24" s="18">
        <v>9.8723221654232596</v>
      </c>
      <c r="O24" s="10" t="s">
        <v>159</v>
      </c>
      <c r="P24" s="18">
        <v>27.5173028349856</v>
      </c>
      <c r="Q24" s="10" t="s">
        <v>226</v>
      </c>
      <c r="R24" s="18">
        <v>10.3563563809836</v>
      </c>
      <c r="S24" s="10" t="s">
        <v>180</v>
      </c>
    </row>
    <row r="25" spans="1:19" x14ac:dyDescent="0.2">
      <c r="A25" s="12" t="s">
        <v>192</v>
      </c>
      <c r="B25" s="18">
        <v>9.6170190956576693</v>
      </c>
      <c r="C25" s="10" t="s">
        <v>159</v>
      </c>
      <c r="D25" s="18">
        <v>5.9122634630147504</v>
      </c>
      <c r="E25" s="10" t="s">
        <v>159</v>
      </c>
      <c r="F25" s="18">
        <v>3.9445604567042301</v>
      </c>
      <c r="G25" s="10" t="s">
        <v>180</v>
      </c>
      <c r="H25" s="18">
        <v>11.4893167125049</v>
      </c>
      <c r="I25" s="10" t="s">
        <v>159</v>
      </c>
      <c r="J25" s="18">
        <v>10.436808754829</v>
      </c>
      <c r="K25" s="10" t="s">
        <v>159</v>
      </c>
      <c r="L25" s="18">
        <v>11.8558491694086</v>
      </c>
      <c r="M25" s="10" t="s">
        <v>159</v>
      </c>
      <c r="N25" s="18">
        <v>9.1574411545790895</v>
      </c>
      <c r="O25" s="10" t="s">
        <v>159</v>
      </c>
      <c r="P25" s="18">
        <v>23.467600584647101</v>
      </c>
      <c r="Q25" s="10" t="s">
        <v>159</v>
      </c>
      <c r="R25" s="18">
        <v>9.1773469644203498</v>
      </c>
      <c r="S25" s="10" t="s">
        <v>180</v>
      </c>
    </row>
    <row r="26" spans="1:19" x14ac:dyDescent="0.2">
      <c r="A26" s="12" t="s">
        <v>193</v>
      </c>
      <c r="B26" s="18">
        <v>9.7076074206021605</v>
      </c>
      <c r="C26" s="10" t="s">
        <v>159</v>
      </c>
      <c r="D26" s="18">
        <v>5.5574430090125304</v>
      </c>
      <c r="E26" s="10" t="s">
        <v>159</v>
      </c>
      <c r="F26" s="18">
        <v>3.5220443703397302</v>
      </c>
      <c r="G26" s="10" t="s">
        <v>180</v>
      </c>
      <c r="H26" s="18">
        <v>10.9006204877382</v>
      </c>
      <c r="I26" s="10" t="s">
        <v>159</v>
      </c>
      <c r="J26" s="18">
        <v>10.6263345194693</v>
      </c>
      <c r="K26" s="10" t="s">
        <v>159</v>
      </c>
      <c r="L26" s="18">
        <v>11.701977190608501</v>
      </c>
      <c r="M26" s="10" t="s">
        <v>159</v>
      </c>
      <c r="N26" s="18">
        <v>8.6588325676712294</v>
      </c>
      <c r="O26" s="10" t="s">
        <v>345</v>
      </c>
      <c r="P26" s="18">
        <v>23.219109946482199</v>
      </c>
      <c r="Q26" s="10" t="s">
        <v>159</v>
      </c>
      <c r="R26" s="18">
        <v>8.7009547933426301</v>
      </c>
      <c r="S26" s="10" t="s">
        <v>180</v>
      </c>
    </row>
    <row r="27" spans="1:19" x14ac:dyDescent="0.2">
      <c r="A27" s="12" t="s">
        <v>195</v>
      </c>
      <c r="B27" s="18">
        <v>9.1796169136248604</v>
      </c>
      <c r="C27" s="10" t="s">
        <v>159</v>
      </c>
      <c r="D27" s="18">
        <v>5.7419950299939799</v>
      </c>
      <c r="E27" s="10" t="s">
        <v>254</v>
      </c>
      <c r="F27" s="18">
        <v>3.19993965449178</v>
      </c>
      <c r="G27" s="10" t="s">
        <v>180</v>
      </c>
      <c r="H27" s="18">
        <v>11.3312496524227</v>
      </c>
      <c r="I27" s="10" t="s">
        <v>159</v>
      </c>
      <c r="J27" s="18">
        <v>10.9418224260939</v>
      </c>
      <c r="K27" s="10" t="s">
        <v>159</v>
      </c>
      <c r="L27" s="18">
        <v>12.3550202761775</v>
      </c>
      <c r="M27" s="10" t="s">
        <v>159</v>
      </c>
      <c r="N27" s="18">
        <v>9.1555960050082295</v>
      </c>
      <c r="O27" s="10" t="s">
        <v>255</v>
      </c>
      <c r="P27" s="18">
        <v>25.925815556058801</v>
      </c>
      <c r="Q27" s="10" t="s">
        <v>159</v>
      </c>
      <c r="R27" s="18">
        <v>8.9827122365091707</v>
      </c>
      <c r="S27" s="10" t="s">
        <v>180</v>
      </c>
    </row>
    <row r="28" spans="1:19" x14ac:dyDescent="0.2">
      <c r="A28" s="12" t="s">
        <v>196</v>
      </c>
      <c r="B28" s="18">
        <v>8.2477103371302896</v>
      </c>
      <c r="C28" s="10" t="s">
        <v>159</v>
      </c>
      <c r="D28" s="18">
        <v>5.3621369736139002</v>
      </c>
      <c r="E28" s="10" t="s">
        <v>159</v>
      </c>
      <c r="F28" s="18">
        <v>2.2887972710515299</v>
      </c>
      <c r="G28" s="10" t="s">
        <v>180</v>
      </c>
      <c r="H28" s="18">
        <v>10.645446650029101</v>
      </c>
      <c r="I28" s="10" t="s">
        <v>159</v>
      </c>
      <c r="J28" s="18">
        <v>11.0977630877158</v>
      </c>
      <c r="K28" s="10" t="s">
        <v>159</v>
      </c>
      <c r="L28" s="18">
        <v>12.450712473669499</v>
      </c>
      <c r="M28" s="10" t="s">
        <v>159</v>
      </c>
      <c r="N28" s="18">
        <v>9.1254675284988096</v>
      </c>
      <c r="O28" s="10" t="s">
        <v>256</v>
      </c>
      <c r="P28" s="18">
        <v>26.770582488103599</v>
      </c>
      <c r="Q28" s="10" t="s">
        <v>159</v>
      </c>
      <c r="R28" s="18">
        <v>8.4532940450631493</v>
      </c>
      <c r="S28" s="10" t="s">
        <v>180</v>
      </c>
    </row>
    <row r="29" spans="1:19" x14ac:dyDescent="0.2">
      <c r="A29" s="12" t="s">
        <v>198</v>
      </c>
      <c r="B29" s="18">
        <v>8.4399261542519</v>
      </c>
      <c r="C29" s="10" t="s">
        <v>159</v>
      </c>
      <c r="D29" s="18">
        <v>5.511142903503</v>
      </c>
      <c r="E29" s="10" t="s">
        <v>159</v>
      </c>
      <c r="F29" s="18">
        <v>2.1184539948336898</v>
      </c>
      <c r="G29" s="10" t="s">
        <v>180</v>
      </c>
      <c r="H29" s="18">
        <v>10.674040941619401</v>
      </c>
      <c r="I29" s="10" t="s">
        <v>159</v>
      </c>
      <c r="J29" s="18">
        <v>10.106111691808399</v>
      </c>
      <c r="K29" s="10" t="s">
        <v>159</v>
      </c>
      <c r="L29" s="18">
        <v>13.093421045387201</v>
      </c>
      <c r="M29" s="10" t="s">
        <v>159</v>
      </c>
      <c r="N29" s="18">
        <v>8.8711722078452802</v>
      </c>
      <c r="O29" s="10" t="s">
        <v>159</v>
      </c>
      <c r="P29" s="18">
        <v>28.4605216656952</v>
      </c>
      <c r="Q29" s="10" t="s">
        <v>159</v>
      </c>
      <c r="R29" s="18">
        <v>8.3638414175889704</v>
      </c>
      <c r="S29" s="10" t="s">
        <v>180</v>
      </c>
    </row>
    <row r="30" spans="1:19" x14ac:dyDescent="0.2">
      <c r="A30" s="12" t="s">
        <v>199</v>
      </c>
      <c r="B30" s="18">
        <v>9.6887698887532991</v>
      </c>
      <c r="C30" s="10" t="s">
        <v>257</v>
      </c>
      <c r="D30" s="18">
        <v>7.1798685864409304</v>
      </c>
      <c r="E30" s="10" t="s">
        <v>257</v>
      </c>
      <c r="F30" s="18">
        <v>2.0693621310536101</v>
      </c>
      <c r="G30" s="10" t="s">
        <v>346</v>
      </c>
      <c r="H30" s="18">
        <v>12.160866233048401</v>
      </c>
      <c r="I30" s="10" t="s">
        <v>257</v>
      </c>
      <c r="J30" s="18">
        <v>12.5419302163293</v>
      </c>
      <c r="K30" s="10" t="s">
        <v>257</v>
      </c>
      <c r="L30" s="18">
        <v>15.559770028628201</v>
      </c>
      <c r="M30" s="10" t="s">
        <v>257</v>
      </c>
      <c r="N30" s="18">
        <v>10.9846207996167</v>
      </c>
      <c r="O30" s="10" t="s">
        <v>257</v>
      </c>
      <c r="P30" s="18">
        <v>32.676966176910703</v>
      </c>
      <c r="Q30" s="10" t="s">
        <v>257</v>
      </c>
      <c r="R30" s="18">
        <v>10.0998081957952</v>
      </c>
      <c r="S30" s="10" t="s">
        <v>180</v>
      </c>
    </row>
    <row r="31" spans="1:19" x14ac:dyDescent="0.2">
      <c r="A31" s="12" t="s">
        <v>200</v>
      </c>
      <c r="B31" s="18">
        <v>8.14899376081447</v>
      </c>
      <c r="C31" s="10" t="s">
        <v>159</v>
      </c>
      <c r="D31" s="18">
        <v>7.5043492219757004</v>
      </c>
      <c r="E31" s="10" t="s">
        <v>159</v>
      </c>
      <c r="F31" s="18">
        <v>19.467063075977801</v>
      </c>
      <c r="G31" s="10" t="s">
        <v>258</v>
      </c>
      <c r="H31" s="18">
        <v>14.297105531941201</v>
      </c>
      <c r="I31" s="10" t="s">
        <v>159</v>
      </c>
      <c r="J31" s="18">
        <v>15.3844262082222</v>
      </c>
      <c r="K31" s="10" t="s">
        <v>159</v>
      </c>
      <c r="L31" s="18">
        <v>20.683919932165299</v>
      </c>
      <c r="M31" s="10" t="s">
        <v>159</v>
      </c>
      <c r="N31" s="18">
        <v>14.1067009396722</v>
      </c>
      <c r="O31" s="10" t="s">
        <v>159</v>
      </c>
      <c r="P31" s="18">
        <v>30.458097980031798</v>
      </c>
      <c r="Q31" s="10" t="s">
        <v>159</v>
      </c>
      <c r="R31" s="18">
        <v>12.3527103432458</v>
      </c>
      <c r="S31" s="10" t="s">
        <v>159</v>
      </c>
    </row>
    <row r="32" spans="1:19" x14ac:dyDescent="0.2">
      <c r="A32" s="15" t="s">
        <v>201</v>
      </c>
      <c r="B32" s="19">
        <v>6.0422070089934996</v>
      </c>
      <c r="C32" s="14" t="s">
        <v>159</v>
      </c>
      <c r="D32" s="19">
        <v>7.05287949650344</v>
      </c>
      <c r="E32" s="14" t="s">
        <v>159</v>
      </c>
      <c r="F32" s="19">
        <v>10.7110087120037</v>
      </c>
      <c r="G32" s="14" t="s">
        <v>159</v>
      </c>
      <c r="H32" s="19">
        <v>11.1417265045799</v>
      </c>
      <c r="I32" s="14" t="s">
        <v>159</v>
      </c>
      <c r="J32" s="19">
        <v>11.701669355173999</v>
      </c>
      <c r="K32" s="14" t="s">
        <v>159</v>
      </c>
      <c r="L32" s="19">
        <v>14.314310207583601</v>
      </c>
      <c r="M32" s="14" t="s">
        <v>159</v>
      </c>
      <c r="N32" s="19">
        <v>20.940016428044999</v>
      </c>
      <c r="O32" s="14" t="s">
        <v>159</v>
      </c>
      <c r="P32" s="19">
        <v>26.3764694633898</v>
      </c>
      <c r="Q32" s="14" t="s">
        <v>159</v>
      </c>
      <c r="R32" s="19">
        <v>11.805707796959</v>
      </c>
      <c r="S32" s="14" t="s">
        <v>159</v>
      </c>
    </row>
    <row r="34" spans="1:2" x14ac:dyDescent="0.2">
      <c r="A34" s="16" t="s">
        <v>202</v>
      </c>
      <c r="B34" s="16" t="s">
        <v>215</v>
      </c>
    </row>
    <row r="36" spans="1:2" x14ac:dyDescent="0.2">
      <c r="B36" s="16" t="s">
        <v>347</v>
      </c>
    </row>
    <row r="37" spans="1:2" x14ac:dyDescent="0.2">
      <c r="B37" s="16" t="s">
        <v>348</v>
      </c>
    </row>
    <row r="38" spans="1:2" x14ac:dyDescent="0.2">
      <c r="B38" s="16" t="s">
        <v>349</v>
      </c>
    </row>
    <row r="39" spans="1:2" x14ac:dyDescent="0.2">
      <c r="B39" s="16" t="s">
        <v>350</v>
      </c>
    </row>
    <row r="40" spans="1:2" x14ac:dyDescent="0.2">
      <c r="B40" s="16" t="s">
        <v>351</v>
      </c>
    </row>
    <row r="41" spans="1:2" x14ac:dyDescent="0.2">
      <c r="B41" s="16" t="s">
        <v>352</v>
      </c>
    </row>
    <row r="42" spans="1:2" x14ac:dyDescent="0.2">
      <c r="B42" s="16" t="s">
        <v>353</v>
      </c>
    </row>
    <row r="43" spans="1:2" x14ac:dyDescent="0.2">
      <c r="B43" s="16" t="s">
        <v>354</v>
      </c>
    </row>
    <row r="44" spans="1:2" x14ac:dyDescent="0.2">
      <c r="B44" s="16" t="s">
        <v>355</v>
      </c>
    </row>
    <row r="45" spans="1:2" x14ac:dyDescent="0.2">
      <c r="B45" s="16" t="s">
        <v>356</v>
      </c>
    </row>
    <row r="46" spans="1:2" x14ac:dyDescent="0.2">
      <c r="B46" s="16" t="s">
        <v>357</v>
      </c>
    </row>
    <row r="47" spans="1:2" x14ac:dyDescent="0.2">
      <c r="B47" s="16" t="s">
        <v>358</v>
      </c>
    </row>
    <row r="49" spans="1:2" x14ac:dyDescent="0.2">
      <c r="B49" s="16" t="s">
        <v>208</v>
      </c>
    </row>
    <row r="52" spans="1:2" x14ac:dyDescent="0.2">
      <c r="A52" s="17" t="str">
        <f>HYPERLINK("#'LOTTERIES 9'!A2", "&lt;&lt;&lt; Previous table")</f>
        <v>&lt;&lt;&lt; Previous table</v>
      </c>
    </row>
    <row r="53" spans="1:2" x14ac:dyDescent="0.2">
      <c r="A53" s="17" t="str">
        <f>HYPERLINK("#'LOTTERIES 11'!A2", "&gt;&gt;&gt; Next table")</f>
        <v>&gt;&gt;&gt; Next table</v>
      </c>
    </row>
  </sheetData>
  <mergeCells count="12">
    <mergeCell ref="A2:S2"/>
    <mergeCell ref="A3:S3"/>
    <mergeCell ref="A6:S6"/>
    <mergeCell ref="B5:C5"/>
    <mergeCell ref="D5:E5"/>
    <mergeCell ref="F5:G5"/>
    <mergeCell ref="H5:I5"/>
    <mergeCell ref="J5:K5"/>
    <mergeCell ref="L5:M5"/>
    <mergeCell ref="N5:O5"/>
    <mergeCell ref="P5:Q5"/>
    <mergeCell ref="R5:S5"/>
  </mergeCells>
  <pageMargins left="0.7" right="0.7" top="0.75" bottom="0.75" header="0.3" footer="0.3"/>
  <pageSetup paperSize="9" orientation="portrait" horizontalDpi="300" verticalDpi="300"/>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800-000000000000}">
  <dimension ref="A1:S47"/>
  <sheetViews>
    <sheetView workbookViewId="0"/>
  </sheetViews>
  <sheetFormatPr defaultColWidth="11.42578125" defaultRowHeight="12.75" x14ac:dyDescent="0.2"/>
  <cols>
    <col min="1" max="2" width="12.7109375" customWidth="1"/>
    <col min="3" max="3" width="4.42578125" customWidth="1"/>
    <col min="4" max="4" width="12.7109375" customWidth="1"/>
    <col min="5" max="5" width="4.42578125" customWidth="1"/>
    <col min="6" max="6" width="12.7109375" customWidth="1"/>
    <col min="7" max="7" width="4.42578125" customWidth="1"/>
    <col min="8" max="8" width="12.7109375" customWidth="1"/>
    <col min="9" max="9" width="4.42578125" customWidth="1"/>
    <col min="10" max="10" width="12.7109375" customWidth="1"/>
    <col min="11" max="11" width="4.42578125" customWidth="1"/>
    <col min="12" max="12" width="12.7109375" customWidth="1"/>
    <col min="13" max="13" width="4.42578125" customWidth="1"/>
    <col min="14" max="14" width="12.7109375" customWidth="1"/>
    <col min="15" max="15" width="4.42578125" customWidth="1"/>
    <col min="16" max="16" width="12.7109375" customWidth="1"/>
    <col min="17" max="17" width="4.42578125" customWidth="1"/>
    <col min="18" max="18" width="12.7109375" customWidth="1"/>
    <col min="19" max="19" width="4.42578125" customWidth="1"/>
  </cols>
  <sheetData>
    <row r="1" spans="1:19" x14ac:dyDescent="0.2">
      <c r="A1" s="8" t="str">
        <f>HYPERLINK("#'INDEX'!B76", "Link to index")</f>
        <v>Link to index</v>
      </c>
    </row>
    <row r="2" spans="1:19" ht="15.75" customHeight="1" x14ac:dyDescent="0.2">
      <c r="A2" s="25" t="s">
        <v>364</v>
      </c>
      <c r="B2" s="24"/>
      <c r="C2" s="24"/>
      <c r="D2" s="24"/>
      <c r="E2" s="24"/>
      <c r="F2" s="24"/>
      <c r="G2" s="24"/>
      <c r="H2" s="24"/>
      <c r="I2" s="24"/>
      <c r="J2" s="24"/>
      <c r="K2" s="24"/>
      <c r="L2" s="24"/>
      <c r="M2" s="24"/>
      <c r="N2" s="24"/>
      <c r="O2" s="24"/>
      <c r="P2" s="24"/>
      <c r="Q2" s="24"/>
      <c r="R2" s="24"/>
      <c r="S2" s="24"/>
    </row>
    <row r="3" spans="1:19" ht="15.75" customHeight="1" x14ac:dyDescent="0.2">
      <c r="A3" s="25" t="s">
        <v>94</v>
      </c>
      <c r="B3" s="24"/>
      <c r="C3" s="24"/>
      <c r="D3" s="24"/>
      <c r="E3" s="24"/>
      <c r="F3" s="24"/>
      <c r="G3" s="24"/>
      <c r="H3" s="24"/>
      <c r="I3" s="24"/>
      <c r="J3" s="24"/>
      <c r="K3" s="24"/>
      <c r="L3" s="24"/>
      <c r="M3" s="24"/>
      <c r="N3" s="24"/>
      <c r="O3" s="24"/>
      <c r="P3" s="24"/>
      <c r="Q3" s="24"/>
      <c r="R3" s="24"/>
      <c r="S3" s="24"/>
    </row>
    <row r="4" spans="1:19" ht="15.75" customHeight="1" x14ac:dyDescent="0.2"/>
    <row r="5" spans="1:19" ht="55.5" customHeight="1" x14ac:dyDescent="0.2">
      <c r="A5" s="11" t="s">
        <v>159</v>
      </c>
      <c r="B5" s="27" t="s">
        <v>160</v>
      </c>
      <c r="C5" s="27" t="s">
        <v>159</v>
      </c>
      <c r="D5" s="27" t="s">
        <v>161</v>
      </c>
      <c r="E5" s="27" t="s">
        <v>159</v>
      </c>
      <c r="F5" s="27" t="s">
        <v>162</v>
      </c>
      <c r="G5" s="27" t="s">
        <v>159</v>
      </c>
      <c r="H5" s="27" t="s">
        <v>163</v>
      </c>
      <c r="I5" s="27" t="s">
        <v>159</v>
      </c>
      <c r="J5" s="27" t="s">
        <v>164</v>
      </c>
      <c r="K5" s="27" t="s">
        <v>159</v>
      </c>
      <c r="L5" s="27" t="s">
        <v>165</v>
      </c>
      <c r="M5" s="27" t="s">
        <v>159</v>
      </c>
      <c r="N5" s="27" t="s">
        <v>166</v>
      </c>
      <c r="O5" s="27" t="s">
        <v>159</v>
      </c>
      <c r="P5" s="27" t="s">
        <v>167</v>
      </c>
      <c r="Q5" s="27" t="s">
        <v>159</v>
      </c>
      <c r="R5" s="27" t="s">
        <v>168</v>
      </c>
      <c r="S5" s="27" t="s">
        <v>159</v>
      </c>
    </row>
    <row r="6" spans="1:19" x14ac:dyDescent="0.2">
      <c r="A6" s="26" t="s">
        <v>169</v>
      </c>
      <c r="B6" s="26"/>
      <c r="C6" s="26"/>
      <c r="D6" s="26"/>
      <c r="E6" s="26"/>
      <c r="F6" s="26"/>
      <c r="G6" s="26"/>
      <c r="H6" s="26"/>
      <c r="I6" s="26"/>
      <c r="J6" s="26"/>
      <c r="K6" s="26"/>
      <c r="L6" s="26"/>
      <c r="M6" s="26"/>
      <c r="N6" s="26"/>
      <c r="O6" s="26"/>
      <c r="P6" s="26"/>
      <c r="Q6" s="26"/>
      <c r="R6" s="26"/>
      <c r="S6" s="26"/>
    </row>
    <row r="7" spans="1:19" x14ac:dyDescent="0.2">
      <c r="A7" s="12" t="s">
        <v>170</v>
      </c>
      <c r="B7" s="9">
        <v>0</v>
      </c>
      <c r="C7" s="10" t="s">
        <v>178</v>
      </c>
      <c r="D7" s="9">
        <v>259.084</v>
      </c>
      <c r="E7" s="10" t="s">
        <v>159</v>
      </c>
      <c r="F7" s="9">
        <v>11.586</v>
      </c>
      <c r="G7" s="10" t="s">
        <v>159</v>
      </c>
      <c r="H7" s="9">
        <v>172.596</v>
      </c>
      <c r="I7" s="10" t="s">
        <v>159</v>
      </c>
      <c r="J7" s="9">
        <v>0</v>
      </c>
      <c r="K7" s="10" t="s">
        <v>178</v>
      </c>
      <c r="L7" s="9">
        <v>20.84</v>
      </c>
      <c r="M7" s="10" t="s">
        <v>159</v>
      </c>
      <c r="N7" s="9">
        <v>297.89999999999998</v>
      </c>
      <c r="O7" s="10" t="s">
        <v>159</v>
      </c>
      <c r="P7" s="9">
        <v>119.785</v>
      </c>
      <c r="Q7" s="10" t="s">
        <v>159</v>
      </c>
      <c r="R7" s="9">
        <v>881.79100000000005</v>
      </c>
      <c r="S7" s="10" t="s">
        <v>180</v>
      </c>
    </row>
    <row r="8" spans="1:19" x14ac:dyDescent="0.2">
      <c r="A8" s="12" t="s">
        <v>171</v>
      </c>
      <c r="B8" s="9">
        <v>0</v>
      </c>
      <c r="C8" s="10" t="s">
        <v>178</v>
      </c>
      <c r="D8" s="9">
        <v>270.28399999999999</v>
      </c>
      <c r="E8" s="10" t="s">
        <v>159</v>
      </c>
      <c r="F8" s="9">
        <v>11.164</v>
      </c>
      <c r="G8" s="10" t="s">
        <v>159</v>
      </c>
      <c r="H8" s="9">
        <v>184.8</v>
      </c>
      <c r="I8" s="10" t="s">
        <v>159</v>
      </c>
      <c r="J8" s="9">
        <v>0</v>
      </c>
      <c r="K8" s="10" t="s">
        <v>178</v>
      </c>
      <c r="L8" s="9">
        <v>17.710999999999999</v>
      </c>
      <c r="M8" s="10" t="s">
        <v>159</v>
      </c>
      <c r="N8" s="9">
        <v>274.41699999999997</v>
      </c>
      <c r="O8" s="10" t="s">
        <v>159</v>
      </c>
      <c r="P8" s="9">
        <v>114.36799999999999</v>
      </c>
      <c r="Q8" s="10" t="s">
        <v>159</v>
      </c>
      <c r="R8" s="9">
        <v>872.74400000000003</v>
      </c>
      <c r="S8" s="10" t="s">
        <v>180</v>
      </c>
    </row>
    <row r="9" spans="1:19" x14ac:dyDescent="0.2">
      <c r="A9" s="12" t="s">
        <v>172</v>
      </c>
      <c r="B9" s="9">
        <v>0</v>
      </c>
      <c r="C9" s="10" t="s">
        <v>178</v>
      </c>
      <c r="D9" s="9">
        <v>271.851</v>
      </c>
      <c r="E9" s="10" t="s">
        <v>159</v>
      </c>
      <c r="F9" s="9">
        <v>11.706</v>
      </c>
      <c r="G9" s="10" t="s">
        <v>159</v>
      </c>
      <c r="H9" s="9">
        <v>159.51499999999999</v>
      </c>
      <c r="I9" s="10" t="s">
        <v>159</v>
      </c>
      <c r="J9" s="9">
        <v>0</v>
      </c>
      <c r="K9" s="10" t="s">
        <v>178</v>
      </c>
      <c r="L9" s="9">
        <v>18.890999999999998</v>
      </c>
      <c r="M9" s="10" t="s">
        <v>159</v>
      </c>
      <c r="N9" s="9">
        <v>285.87400000000002</v>
      </c>
      <c r="O9" s="10" t="s">
        <v>159</v>
      </c>
      <c r="P9" s="9">
        <v>125.715</v>
      </c>
      <c r="Q9" s="10" t="s">
        <v>159</v>
      </c>
      <c r="R9" s="9">
        <v>873.55200000000002</v>
      </c>
      <c r="S9" s="10" t="s">
        <v>180</v>
      </c>
    </row>
    <row r="10" spans="1:19" x14ac:dyDescent="0.2">
      <c r="A10" s="12" t="s">
        <v>173</v>
      </c>
      <c r="B10" s="9">
        <v>0</v>
      </c>
      <c r="C10" s="10" t="s">
        <v>178</v>
      </c>
      <c r="D10" s="9">
        <v>277.03399999999999</v>
      </c>
      <c r="E10" s="10" t="s">
        <v>159</v>
      </c>
      <c r="F10" s="9">
        <v>11.875</v>
      </c>
      <c r="G10" s="10" t="s">
        <v>159</v>
      </c>
      <c r="H10" s="9">
        <v>180.97399999999999</v>
      </c>
      <c r="I10" s="10" t="s">
        <v>159</v>
      </c>
      <c r="J10" s="9">
        <v>0</v>
      </c>
      <c r="K10" s="10" t="s">
        <v>178</v>
      </c>
      <c r="L10" s="9">
        <v>19.675999999999998</v>
      </c>
      <c r="M10" s="10" t="s">
        <v>159</v>
      </c>
      <c r="N10" s="9">
        <v>293.82</v>
      </c>
      <c r="O10" s="10" t="s">
        <v>159</v>
      </c>
      <c r="P10" s="9">
        <v>126.47</v>
      </c>
      <c r="Q10" s="10" t="s">
        <v>159</v>
      </c>
      <c r="R10" s="9">
        <v>909.84900000000005</v>
      </c>
      <c r="S10" s="10" t="s">
        <v>180</v>
      </c>
    </row>
    <row r="11" spans="1:19" x14ac:dyDescent="0.2">
      <c r="A11" s="12" t="s">
        <v>174</v>
      </c>
      <c r="B11" s="9">
        <v>0</v>
      </c>
      <c r="C11" s="10" t="s">
        <v>178</v>
      </c>
      <c r="D11" s="9">
        <v>278.91699999999997</v>
      </c>
      <c r="E11" s="10" t="s">
        <v>159</v>
      </c>
      <c r="F11" s="9">
        <v>12.349</v>
      </c>
      <c r="G11" s="10" t="s">
        <v>159</v>
      </c>
      <c r="H11" s="9">
        <v>186.20500000000001</v>
      </c>
      <c r="I11" s="10" t="s">
        <v>159</v>
      </c>
      <c r="J11" s="9">
        <v>0</v>
      </c>
      <c r="K11" s="10" t="s">
        <v>178</v>
      </c>
      <c r="L11" s="9">
        <v>21.040084</v>
      </c>
      <c r="M11" s="10" t="s">
        <v>159</v>
      </c>
      <c r="N11" s="9">
        <v>291.08699999999999</v>
      </c>
      <c r="O11" s="10" t="s">
        <v>159</v>
      </c>
      <c r="P11" s="9">
        <v>124.611</v>
      </c>
      <c r="Q11" s="10" t="s">
        <v>159</v>
      </c>
      <c r="R11" s="9">
        <v>914.20908399999996</v>
      </c>
      <c r="S11" s="10" t="s">
        <v>180</v>
      </c>
    </row>
    <row r="12" spans="1:19" x14ac:dyDescent="0.2">
      <c r="A12" s="12" t="s">
        <v>175</v>
      </c>
      <c r="B12" s="9">
        <v>0</v>
      </c>
      <c r="C12" s="10" t="s">
        <v>178</v>
      </c>
      <c r="D12" s="9">
        <v>253.54</v>
      </c>
      <c r="E12" s="10" t="s">
        <v>159</v>
      </c>
      <c r="F12" s="9">
        <v>11.16</v>
      </c>
      <c r="G12" s="10" t="s">
        <v>159</v>
      </c>
      <c r="H12" s="9">
        <v>158.81299999999999</v>
      </c>
      <c r="I12" s="10" t="s">
        <v>159</v>
      </c>
      <c r="J12" s="9">
        <v>0</v>
      </c>
      <c r="K12" s="10" t="s">
        <v>178</v>
      </c>
      <c r="L12" s="9">
        <v>19.710999999999999</v>
      </c>
      <c r="M12" s="10" t="s">
        <v>159</v>
      </c>
      <c r="N12" s="9">
        <v>272.80399999999997</v>
      </c>
      <c r="O12" s="10" t="s">
        <v>159</v>
      </c>
      <c r="P12" s="9">
        <v>134.07300000000001</v>
      </c>
      <c r="Q12" s="10" t="s">
        <v>159</v>
      </c>
      <c r="R12" s="9">
        <v>850.101</v>
      </c>
      <c r="S12" s="10" t="s">
        <v>180</v>
      </c>
    </row>
    <row r="13" spans="1:19" x14ac:dyDescent="0.2">
      <c r="A13" s="12" t="s">
        <v>176</v>
      </c>
      <c r="B13" s="9">
        <v>0</v>
      </c>
      <c r="C13" s="10" t="s">
        <v>178</v>
      </c>
      <c r="D13" s="9">
        <v>262.03500000000003</v>
      </c>
      <c r="E13" s="10" t="s">
        <v>159</v>
      </c>
      <c r="F13" s="9">
        <v>10.616631392</v>
      </c>
      <c r="G13" s="10" t="s">
        <v>159</v>
      </c>
      <c r="H13" s="9">
        <v>159.636</v>
      </c>
      <c r="I13" s="10" t="s">
        <v>159</v>
      </c>
      <c r="J13" s="9">
        <v>0</v>
      </c>
      <c r="K13" s="10" t="s">
        <v>178</v>
      </c>
      <c r="L13" s="9">
        <v>20.523</v>
      </c>
      <c r="M13" s="10" t="s">
        <v>159</v>
      </c>
      <c r="N13" s="9">
        <v>265.81900000000002</v>
      </c>
      <c r="O13" s="10" t="s">
        <v>159</v>
      </c>
      <c r="P13" s="9">
        <v>134.72200000000001</v>
      </c>
      <c r="Q13" s="10" t="s">
        <v>159</v>
      </c>
      <c r="R13" s="9">
        <v>853.35163139199994</v>
      </c>
      <c r="S13" s="10" t="s">
        <v>180</v>
      </c>
    </row>
    <row r="14" spans="1:19" x14ac:dyDescent="0.2">
      <c r="A14" s="12" t="s">
        <v>177</v>
      </c>
      <c r="B14" s="9">
        <v>13.66</v>
      </c>
      <c r="C14" s="10" t="s">
        <v>159</v>
      </c>
      <c r="D14" s="9">
        <v>281.649</v>
      </c>
      <c r="E14" s="10" t="s">
        <v>159</v>
      </c>
      <c r="F14" s="9">
        <v>10.615</v>
      </c>
      <c r="G14" s="10" t="s">
        <v>159</v>
      </c>
      <c r="H14" s="9">
        <v>170.05600000000001</v>
      </c>
      <c r="I14" s="10" t="s">
        <v>159</v>
      </c>
      <c r="J14" s="9">
        <v>0</v>
      </c>
      <c r="K14" s="10" t="s">
        <v>178</v>
      </c>
      <c r="L14" s="9">
        <v>21.701000000000001</v>
      </c>
      <c r="M14" s="10" t="s">
        <v>159</v>
      </c>
      <c r="N14" s="9">
        <v>294.98200000000003</v>
      </c>
      <c r="O14" s="10" t="s">
        <v>159</v>
      </c>
      <c r="P14" s="9">
        <v>143.92500000000001</v>
      </c>
      <c r="Q14" s="10" t="s">
        <v>159</v>
      </c>
      <c r="R14" s="9">
        <v>936.58799999999997</v>
      </c>
      <c r="S14" s="10" t="s">
        <v>180</v>
      </c>
    </row>
    <row r="15" spans="1:19" x14ac:dyDescent="0.2">
      <c r="A15" s="12" t="s">
        <v>181</v>
      </c>
      <c r="B15" s="9">
        <v>13.265000000000001</v>
      </c>
      <c r="C15" s="10" t="s">
        <v>159</v>
      </c>
      <c r="D15" s="9">
        <v>285.38799999999998</v>
      </c>
      <c r="E15" s="10" t="s">
        <v>159</v>
      </c>
      <c r="F15" s="9">
        <v>10.474</v>
      </c>
      <c r="G15" s="10" t="s">
        <v>159</v>
      </c>
      <c r="H15" s="9">
        <v>173.56</v>
      </c>
      <c r="I15" s="10" t="s">
        <v>159</v>
      </c>
      <c r="J15" s="9">
        <v>0</v>
      </c>
      <c r="K15" s="10" t="s">
        <v>178</v>
      </c>
      <c r="L15" s="9">
        <v>21.939</v>
      </c>
      <c r="M15" s="10" t="s">
        <v>159</v>
      </c>
      <c r="N15" s="9">
        <v>304.96899999999999</v>
      </c>
      <c r="O15" s="10" t="s">
        <v>159</v>
      </c>
      <c r="P15" s="9">
        <v>151.255</v>
      </c>
      <c r="Q15" s="10" t="s">
        <v>159</v>
      </c>
      <c r="R15" s="9">
        <v>960.85</v>
      </c>
      <c r="S15" s="10" t="s">
        <v>180</v>
      </c>
    </row>
    <row r="16" spans="1:19" x14ac:dyDescent="0.2">
      <c r="A16" s="12" t="s">
        <v>182</v>
      </c>
      <c r="B16" s="9">
        <v>12.971</v>
      </c>
      <c r="C16" s="10" t="s">
        <v>159</v>
      </c>
      <c r="D16" s="9">
        <v>295.47899999999998</v>
      </c>
      <c r="E16" s="10" t="s">
        <v>159</v>
      </c>
      <c r="F16" s="9">
        <v>10.851000000000001</v>
      </c>
      <c r="G16" s="10" t="s">
        <v>159</v>
      </c>
      <c r="H16" s="9">
        <v>180.62200000000001</v>
      </c>
      <c r="I16" s="10" t="s">
        <v>159</v>
      </c>
      <c r="J16" s="9">
        <v>0</v>
      </c>
      <c r="K16" s="10" t="s">
        <v>178</v>
      </c>
      <c r="L16" s="9">
        <v>22.152000000000001</v>
      </c>
      <c r="M16" s="10" t="s">
        <v>159</v>
      </c>
      <c r="N16" s="9">
        <v>303.82400000000001</v>
      </c>
      <c r="O16" s="10" t="s">
        <v>159</v>
      </c>
      <c r="P16" s="9">
        <v>161.60400000000001</v>
      </c>
      <c r="Q16" s="10" t="s">
        <v>159</v>
      </c>
      <c r="R16" s="9">
        <v>987.50300000000004</v>
      </c>
      <c r="S16" s="10" t="s">
        <v>180</v>
      </c>
    </row>
    <row r="17" spans="1:19" x14ac:dyDescent="0.2">
      <c r="A17" s="12" t="s">
        <v>183</v>
      </c>
      <c r="B17" s="9">
        <v>13.013</v>
      </c>
      <c r="C17" s="10" t="s">
        <v>159</v>
      </c>
      <c r="D17" s="9">
        <v>292.10399999999998</v>
      </c>
      <c r="E17" s="10" t="s">
        <v>159</v>
      </c>
      <c r="F17" s="9">
        <v>12.82891</v>
      </c>
      <c r="G17" s="10" t="s">
        <v>159</v>
      </c>
      <c r="H17" s="9">
        <v>185.52</v>
      </c>
      <c r="I17" s="10" t="s">
        <v>159</v>
      </c>
      <c r="J17" s="9">
        <v>0</v>
      </c>
      <c r="K17" s="10" t="s">
        <v>178</v>
      </c>
      <c r="L17" s="9">
        <v>22.919</v>
      </c>
      <c r="M17" s="10" t="s">
        <v>159</v>
      </c>
      <c r="N17" s="9">
        <v>297.67899999999997</v>
      </c>
      <c r="O17" s="10" t="s">
        <v>159</v>
      </c>
      <c r="P17" s="9">
        <v>166.20699999999999</v>
      </c>
      <c r="Q17" s="10" t="s">
        <v>159</v>
      </c>
      <c r="R17" s="9">
        <v>990.27090999999996</v>
      </c>
      <c r="S17" s="10" t="s">
        <v>180</v>
      </c>
    </row>
    <row r="18" spans="1:19" x14ac:dyDescent="0.2">
      <c r="A18" s="12" t="s">
        <v>184</v>
      </c>
      <c r="B18" s="9">
        <v>13.606</v>
      </c>
      <c r="C18" s="10" t="s">
        <v>159</v>
      </c>
      <c r="D18" s="9">
        <v>290.91199999999998</v>
      </c>
      <c r="E18" s="10" t="s">
        <v>159</v>
      </c>
      <c r="F18" s="9">
        <v>13.118</v>
      </c>
      <c r="G18" s="10" t="s">
        <v>159</v>
      </c>
      <c r="H18" s="9">
        <v>199.27699999999999</v>
      </c>
      <c r="I18" s="10" t="s">
        <v>159</v>
      </c>
      <c r="J18" s="9">
        <v>0</v>
      </c>
      <c r="K18" s="10" t="s">
        <v>178</v>
      </c>
      <c r="L18" s="9">
        <v>24.181999999999999</v>
      </c>
      <c r="M18" s="10" t="s">
        <v>159</v>
      </c>
      <c r="N18" s="9">
        <v>311.733</v>
      </c>
      <c r="O18" s="10" t="s">
        <v>159</v>
      </c>
      <c r="P18" s="9">
        <v>186.72900000000001</v>
      </c>
      <c r="Q18" s="10" t="s">
        <v>159</v>
      </c>
      <c r="R18" s="9">
        <v>1039.557</v>
      </c>
      <c r="S18" s="10" t="s">
        <v>180</v>
      </c>
    </row>
    <row r="19" spans="1:19" x14ac:dyDescent="0.2">
      <c r="A19" s="12" t="s">
        <v>185</v>
      </c>
      <c r="B19" s="9">
        <v>13.835000000000001</v>
      </c>
      <c r="C19" s="10" t="s">
        <v>159</v>
      </c>
      <c r="D19" s="9">
        <v>313.47300000000001</v>
      </c>
      <c r="E19" s="10" t="s">
        <v>159</v>
      </c>
      <c r="F19" s="9">
        <v>13.291</v>
      </c>
      <c r="G19" s="10" t="s">
        <v>159</v>
      </c>
      <c r="H19" s="9">
        <v>208.13124676000001</v>
      </c>
      <c r="I19" s="10" t="s">
        <v>159</v>
      </c>
      <c r="J19" s="9">
        <v>0</v>
      </c>
      <c r="K19" s="10" t="s">
        <v>178</v>
      </c>
      <c r="L19" s="9">
        <v>25.311</v>
      </c>
      <c r="M19" s="10" t="s">
        <v>159</v>
      </c>
      <c r="N19" s="9">
        <v>328.57</v>
      </c>
      <c r="O19" s="10" t="s">
        <v>159</v>
      </c>
      <c r="P19" s="9">
        <v>205.51400000000001</v>
      </c>
      <c r="Q19" s="10" t="s">
        <v>159</v>
      </c>
      <c r="R19" s="9">
        <v>1108.12524676</v>
      </c>
      <c r="S19" s="10" t="s">
        <v>180</v>
      </c>
    </row>
    <row r="20" spans="1:19" x14ac:dyDescent="0.2">
      <c r="A20" s="12" t="s">
        <v>187</v>
      </c>
      <c r="B20" s="9">
        <v>14.023</v>
      </c>
      <c r="C20" s="10" t="s">
        <v>159</v>
      </c>
      <c r="D20" s="9">
        <v>344.09300000000002</v>
      </c>
      <c r="E20" s="10" t="s">
        <v>159</v>
      </c>
      <c r="F20" s="9">
        <v>13.774986999999999</v>
      </c>
      <c r="G20" s="10" t="s">
        <v>159</v>
      </c>
      <c r="H20" s="9">
        <v>225.267</v>
      </c>
      <c r="I20" s="10" t="s">
        <v>159</v>
      </c>
      <c r="J20" s="9">
        <v>0</v>
      </c>
      <c r="K20" s="10" t="s">
        <v>178</v>
      </c>
      <c r="L20" s="9">
        <v>23.449000000000002</v>
      </c>
      <c r="M20" s="10" t="s">
        <v>159</v>
      </c>
      <c r="N20" s="9">
        <v>342.83499999999998</v>
      </c>
      <c r="O20" s="10" t="s">
        <v>159</v>
      </c>
      <c r="P20" s="9">
        <v>233.78800000000001</v>
      </c>
      <c r="Q20" s="10" t="s">
        <v>159</v>
      </c>
      <c r="R20" s="9">
        <v>1197.2299869999999</v>
      </c>
      <c r="S20" s="10" t="s">
        <v>180</v>
      </c>
    </row>
    <row r="21" spans="1:19" x14ac:dyDescent="0.2">
      <c r="A21" s="12" t="s">
        <v>188</v>
      </c>
      <c r="B21" s="9">
        <v>15.451000000000001</v>
      </c>
      <c r="C21" s="10" t="s">
        <v>159</v>
      </c>
      <c r="D21" s="9">
        <v>82.802000000000007</v>
      </c>
      <c r="E21" s="10" t="s">
        <v>180</v>
      </c>
      <c r="F21" s="9">
        <v>14.303869000000001</v>
      </c>
      <c r="G21" s="10" t="s">
        <v>159</v>
      </c>
      <c r="H21" s="9">
        <v>223.642</v>
      </c>
      <c r="I21" s="10" t="s">
        <v>159</v>
      </c>
      <c r="J21" s="9">
        <v>0</v>
      </c>
      <c r="K21" s="10" t="s">
        <v>178</v>
      </c>
      <c r="L21" s="9">
        <v>26.95</v>
      </c>
      <c r="M21" s="10" t="s">
        <v>159</v>
      </c>
      <c r="N21" s="9">
        <v>340.1799911466</v>
      </c>
      <c r="O21" s="10" t="s">
        <v>159</v>
      </c>
      <c r="P21" s="9">
        <v>234.803</v>
      </c>
      <c r="Q21" s="10" t="s">
        <v>159</v>
      </c>
      <c r="R21" s="9">
        <v>938.13186014660005</v>
      </c>
      <c r="S21" s="10" t="s">
        <v>180</v>
      </c>
    </row>
    <row r="22" spans="1:19" x14ac:dyDescent="0.2">
      <c r="A22" s="12" t="s">
        <v>189</v>
      </c>
      <c r="B22" s="9">
        <v>14.281000000000001</v>
      </c>
      <c r="C22" s="10" t="s">
        <v>159</v>
      </c>
      <c r="D22" s="9">
        <v>302.01400000000001</v>
      </c>
      <c r="E22" s="10" t="s">
        <v>159</v>
      </c>
      <c r="F22" s="9">
        <v>13.633043000000001</v>
      </c>
      <c r="G22" s="10" t="s">
        <v>159</v>
      </c>
      <c r="H22" s="9">
        <v>214.441</v>
      </c>
      <c r="I22" s="10" t="s">
        <v>159</v>
      </c>
      <c r="J22" s="9">
        <v>0</v>
      </c>
      <c r="K22" s="10" t="s">
        <v>178</v>
      </c>
      <c r="L22" s="9">
        <v>25.1</v>
      </c>
      <c r="M22" s="10" t="s">
        <v>159</v>
      </c>
      <c r="N22" s="9">
        <v>329.51499999999999</v>
      </c>
      <c r="O22" s="10" t="s">
        <v>159</v>
      </c>
      <c r="P22" s="9">
        <v>238.75299999999999</v>
      </c>
      <c r="Q22" s="10" t="s">
        <v>159</v>
      </c>
      <c r="R22" s="9">
        <v>1137.7370430000001</v>
      </c>
      <c r="S22" s="10" t="s">
        <v>180</v>
      </c>
    </row>
    <row r="23" spans="1:19" x14ac:dyDescent="0.2">
      <c r="A23" s="12" t="s">
        <v>190</v>
      </c>
      <c r="B23" s="9">
        <v>14.019</v>
      </c>
      <c r="C23" s="10" t="s">
        <v>159</v>
      </c>
      <c r="D23" s="9">
        <v>332.12900000000002</v>
      </c>
      <c r="E23" s="10" t="s">
        <v>159</v>
      </c>
      <c r="F23" s="9">
        <v>15.759513</v>
      </c>
      <c r="G23" s="10" t="s">
        <v>159</v>
      </c>
      <c r="H23" s="9">
        <v>235.67599999999999</v>
      </c>
      <c r="I23" s="10" t="s">
        <v>159</v>
      </c>
      <c r="J23" s="9">
        <v>0</v>
      </c>
      <c r="K23" s="10" t="s">
        <v>178</v>
      </c>
      <c r="L23" s="9">
        <v>27.266999999999999</v>
      </c>
      <c r="M23" s="10" t="s">
        <v>159</v>
      </c>
      <c r="N23" s="9">
        <v>370.351</v>
      </c>
      <c r="O23" s="10" t="s">
        <v>159</v>
      </c>
      <c r="P23" s="9">
        <v>256.97699999999998</v>
      </c>
      <c r="Q23" s="10" t="s">
        <v>159</v>
      </c>
      <c r="R23" s="9">
        <v>1252.1785130000001</v>
      </c>
      <c r="S23" s="10" t="s">
        <v>180</v>
      </c>
    </row>
    <row r="24" spans="1:19" x14ac:dyDescent="0.2">
      <c r="A24" s="12" t="s">
        <v>191</v>
      </c>
      <c r="B24" s="9">
        <v>16.053999999999998</v>
      </c>
      <c r="C24" s="10" t="s">
        <v>159</v>
      </c>
      <c r="D24" s="9">
        <v>353.27499999999998</v>
      </c>
      <c r="E24" s="10" t="s">
        <v>159</v>
      </c>
      <c r="F24" s="9">
        <v>19.114507</v>
      </c>
      <c r="G24" s="10" t="s">
        <v>159</v>
      </c>
      <c r="H24" s="9">
        <v>255.874</v>
      </c>
      <c r="I24" s="10" t="s">
        <v>159</v>
      </c>
      <c r="J24" s="9">
        <v>0</v>
      </c>
      <c r="K24" s="10" t="s">
        <v>178</v>
      </c>
      <c r="L24" s="9">
        <v>29.361000000000001</v>
      </c>
      <c r="M24" s="10" t="s">
        <v>159</v>
      </c>
      <c r="N24" s="9">
        <v>406.72899999999998</v>
      </c>
      <c r="O24" s="10" t="s">
        <v>159</v>
      </c>
      <c r="P24" s="9">
        <v>274.5</v>
      </c>
      <c r="Q24" s="10" t="s">
        <v>179</v>
      </c>
      <c r="R24" s="9">
        <v>1354.9075069999999</v>
      </c>
      <c r="S24" s="10" t="s">
        <v>180</v>
      </c>
    </row>
    <row r="25" spans="1:19" x14ac:dyDescent="0.2">
      <c r="A25" s="12" t="s">
        <v>192</v>
      </c>
      <c r="B25" s="9">
        <v>15.169</v>
      </c>
      <c r="C25" s="10" t="s">
        <v>159</v>
      </c>
      <c r="D25" s="9">
        <v>322.24520272000001</v>
      </c>
      <c r="E25" s="10" t="s">
        <v>159</v>
      </c>
      <c r="F25" s="9">
        <v>20.927028</v>
      </c>
      <c r="G25" s="10" t="s">
        <v>159</v>
      </c>
      <c r="H25" s="9">
        <v>236.79599999999999</v>
      </c>
      <c r="I25" s="10" t="s">
        <v>159</v>
      </c>
      <c r="J25" s="9">
        <v>60.55</v>
      </c>
      <c r="K25" s="10" t="s">
        <v>159</v>
      </c>
      <c r="L25" s="9">
        <v>28.398599999999998</v>
      </c>
      <c r="M25" s="10" t="s">
        <v>159</v>
      </c>
      <c r="N25" s="9">
        <v>378.09760972999999</v>
      </c>
      <c r="O25" s="10" t="s">
        <v>159</v>
      </c>
      <c r="P25" s="9">
        <v>271.291</v>
      </c>
      <c r="Q25" s="10" t="s">
        <v>159</v>
      </c>
      <c r="R25" s="9">
        <v>1333.47444045</v>
      </c>
      <c r="S25" s="10" t="s">
        <v>159</v>
      </c>
    </row>
    <row r="26" spans="1:19" x14ac:dyDescent="0.2">
      <c r="A26" s="12" t="s">
        <v>193</v>
      </c>
      <c r="B26" s="9">
        <v>14.773</v>
      </c>
      <c r="C26" s="10" t="s">
        <v>159</v>
      </c>
      <c r="D26" s="9">
        <v>327.08699999999999</v>
      </c>
      <c r="E26" s="10" t="s">
        <v>159</v>
      </c>
      <c r="F26" s="9">
        <v>23.626280999999999</v>
      </c>
      <c r="G26" s="10" t="s">
        <v>159</v>
      </c>
      <c r="H26" s="9">
        <v>241.39</v>
      </c>
      <c r="I26" s="10" t="s">
        <v>159</v>
      </c>
      <c r="J26" s="9">
        <v>61.847000000000001</v>
      </c>
      <c r="K26" s="10" t="s">
        <v>159</v>
      </c>
      <c r="L26" s="9">
        <v>28.263999999999999</v>
      </c>
      <c r="M26" s="10" t="s">
        <v>159</v>
      </c>
      <c r="N26" s="9">
        <v>390.57900000000001</v>
      </c>
      <c r="O26" s="10" t="s">
        <v>159</v>
      </c>
      <c r="P26" s="9">
        <v>282.90699999999998</v>
      </c>
      <c r="Q26" s="10" t="s">
        <v>159</v>
      </c>
      <c r="R26" s="9">
        <v>1370.473281</v>
      </c>
      <c r="S26" s="10" t="s">
        <v>159</v>
      </c>
    </row>
    <row r="27" spans="1:19" x14ac:dyDescent="0.2">
      <c r="A27" s="12" t="s">
        <v>195</v>
      </c>
      <c r="B27" s="9">
        <v>14.295999999999999</v>
      </c>
      <c r="C27" s="10" t="s">
        <v>159</v>
      </c>
      <c r="D27" s="9">
        <v>357.142</v>
      </c>
      <c r="E27" s="10" t="s">
        <v>159</v>
      </c>
      <c r="F27" s="9">
        <v>25.942</v>
      </c>
      <c r="G27" s="10" t="s">
        <v>159</v>
      </c>
      <c r="H27" s="9">
        <v>259.73399999999998</v>
      </c>
      <c r="I27" s="10" t="s">
        <v>159</v>
      </c>
      <c r="J27" s="9">
        <v>64.748000000000005</v>
      </c>
      <c r="K27" s="10" t="s">
        <v>159</v>
      </c>
      <c r="L27" s="9">
        <v>30.292999999999999</v>
      </c>
      <c r="M27" s="10" t="s">
        <v>159</v>
      </c>
      <c r="N27" s="9">
        <v>423.423</v>
      </c>
      <c r="O27" s="10" t="s">
        <v>159</v>
      </c>
      <c r="P27" s="9">
        <v>281.428</v>
      </c>
      <c r="Q27" s="10" t="s">
        <v>159</v>
      </c>
      <c r="R27" s="9">
        <v>1457.0060000000001</v>
      </c>
      <c r="S27" s="10" t="s">
        <v>159</v>
      </c>
    </row>
    <row r="28" spans="1:19" x14ac:dyDescent="0.2">
      <c r="A28" s="12" t="s">
        <v>196</v>
      </c>
      <c r="B28" s="9">
        <v>13.224</v>
      </c>
      <c r="C28" s="10" t="s">
        <v>159</v>
      </c>
      <c r="D28" s="9">
        <v>335.70100000000002</v>
      </c>
      <c r="E28" s="10" t="s">
        <v>159</v>
      </c>
      <c r="F28" s="9">
        <v>23.391604999999998</v>
      </c>
      <c r="G28" s="10" t="s">
        <v>159</v>
      </c>
      <c r="H28" s="9">
        <v>243.49844307999999</v>
      </c>
      <c r="I28" s="10" t="s">
        <v>159</v>
      </c>
      <c r="J28" s="9">
        <v>60.625</v>
      </c>
      <c r="K28" s="10" t="s">
        <v>159</v>
      </c>
      <c r="L28" s="9">
        <v>28.829000000000001</v>
      </c>
      <c r="M28" s="10" t="s">
        <v>159</v>
      </c>
      <c r="N28" s="9">
        <v>396.43858232000002</v>
      </c>
      <c r="O28" s="10" t="s">
        <v>186</v>
      </c>
      <c r="P28" s="9">
        <v>265.32</v>
      </c>
      <c r="Q28" s="10" t="s">
        <v>159</v>
      </c>
      <c r="R28" s="9">
        <v>1367.0276303999999</v>
      </c>
      <c r="S28" s="10" t="s">
        <v>159</v>
      </c>
    </row>
    <row r="29" spans="1:19" x14ac:dyDescent="0.2">
      <c r="A29" s="12" t="s">
        <v>198</v>
      </c>
      <c r="B29" s="9">
        <v>12.61</v>
      </c>
      <c r="C29" s="10" t="s">
        <v>159</v>
      </c>
      <c r="D29" s="9">
        <v>356.09500000000003</v>
      </c>
      <c r="E29" s="10" t="s">
        <v>159</v>
      </c>
      <c r="F29" s="9">
        <v>26.314</v>
      </c>
      <c r="G29" s="10" t="s">
        <v>159</v>
      </c>
      <c r="H29" s="9">
        <v>257.60179911</v>
      </c>
      <c r="I29" s="10" t="s">
        <v>159</v>
      </c>
      <c r="J29" s="9">
        <v>62.731000000000002</v>
      </c>
      <c r="K29" s="10" t="s">
        <v>159</v>
      </c>
      <c r="L29" s="9">
        <v>29.905626000000002</v>
      </c>
      <c r="M29" s="10" t="s">
        <v>159</v>
      </c>
      <c r="N29" s="9">
        <v>409.17690635000002</v>
      </c>
      <c r="O29" s="10" t="s">
        <v>159</v>
      </c>
      <c r="P29" s="9">
        <v>255.785</v>
      </c>
      <c r="Q29" s="10" t="s">
        <v>225</v>
      </c>
      <c r="R29" s="9">
        <v>1410.2193314599999</v>
      </c>
      <c r="S29" s="10" t="s">
        <v>159</v>
      </c>
    </row>
    <row r="30" spans="1:19" x14ac:dyDescent="0.2">
      <c r="A30" s="12" t="s">
        <v>199</v>
      </c>
      <c r="B30" s="9">
        <v>15.27</v>
      </c>
      <c r="C30" s="10" t="s">
        <v>197</v>
      </c>
      <c r="D30" s="9">
        <v>469.96499999999997</v>
      </c>
      <c r="E30" s="10" t="s">
        <v>197</v>
      </c>
      <c r="F30" s="9">
        <v>27.486999999999998</v>
      </c>
      <c r="G30" s="10" t="s">
        <v>159</v>
      </c>
      <c r="H30" s="9">
        <v>314.18039863000001</v>
      </c>
      <c r="I30" s="10" t="s">
        <v>197</v>
      </c>
      <c r="J30" s="9">
        <v>76.215999999999994</v>
      </c>
      <c r="K30" s="10" t="s">
        <v>197</v>
      </c>
      <c r="L30" s="9">
        <v>36.538463999999998</v>
      </c>
      <c r="M30" s="10" t="s">
        <v>197</v>
      </c>
      <c r="N30" s="9">
        <v>508.29901697999998</v>
      </c>
      <c r="O30" s="10" t="s">
        <v>197</v>
      </c>
      <c r="P30" s="9">
        <v>281.54899999999998</v>
      </c>
      <c r="Q30" s="10" t="s">
        <v>159</v>
      </c>
      <c r="R30" s="9">
        <v>1729.50487961</v>
      </c>
      <c r="S30" s="10" t="s">
        <v>159</v>
      </c>
    </row>
    <row r="31" spans="1:19" x14ac:dyDescent="0.2">
      <c r="A31" s="12" t="s">
        <v>200</v>
      </c>
      <c r="B31" s="9">
        <v>14.827999999999999</v>
      </c>
      <c r="C31" s="10" t="s">
        <v>159</v>
      </c>
      <c r="D31" s="9">
        <v>471.00900000000001</v>
      </c>
      <c r="E31" s="10" t="s">
        <v>159</v>
      </c>
      <c r="F31" s="9">
        <v>26.855</v>
      </c>
      <c r="G31" s="10" t="s">
        <v>226</v>
      </c>
      <c r="H31" s="9">
        <v>330.22693428000002</v>
      </c>
      <c r="I31" s="10" t="s">
        <v>159</v>
      </c>
      <c r="J31" s="9">
        <v>79.709000000000003</v>
      </c>
      <c r="K31" s="10" t="s">
        <v>159</v>
      </c>
      <c r="L31" s="9">
        <v>40.403069000000002</v>
      </c>
      <c r="M31" s="10" t="s">
        <v>159</v>
      </c>
      <c r="N31" s="9">
        <v>515.95827310000004</v>
      </c>
      <c r="O31" s="10" t="s">
        <v>159</v>
      </c>
      <c r="P31" s="9">
        <v>292.12900000000002</v>
      </c>
      <c r="Q31" s="10" t="s">
        <v>159</v>
      </c>
      <c r="R31" s="9">
        <v>1771.11827638</v>
      </c>
      <c r="S31" s="10" t="s">
        <v>159</v>
      </c>
    </row>
    <row r="32" spans="1:19" x14ac:dyDescent="0.2">
      <c r="A32" s="15" t="s">
        <v>201</v>
      </c>
      <c r="B32" s="13">
        <v>14.40288776</v>
      </c>
      <c r="C32" s="14" t="s">
        <v>159</v>
      </c>
      <c r="D32" s="13">
        <v>503.04500000000002</v>
      </c>
      <c r="E32" s="14" t="s">
        <v>159</v>
      </c>
      <c r="F32" s="13">
        <v>24.411000000000001</v>
      </c>
      <c r="G32" s="14" t="s">
        <v>159</v>
      </c>
      <c r="H32" s="13">
        <v>355.39743012999998</v>
      </c>
      <c r="I32" s="14" t="s">
        <v>159</v>
      </c>
      <c r="J32" s="13">
        <v>84.144000000000005</v>
      </c>
      <c r="K32" s="14" t="s">
        <v>159</v>
      </c>
      <c r="L32" s="13">
        <v>43.353096999999998</v>
      </c>
      <c r="M32" s="14" t="s">
        <v>159</v>
      </c>
      <c r="N32" s="13">
        <v>571.64759779999997</v>
      </c>
      <c r="O32" s="14" t="s">
        <v>159</v>
      </c>
      <c r="P32" s="13">
        <v>311.83100000000002</v>
      </c>
      <c r="Q32" s="14" t="s">
        <v>159</v>
      </c>
      <c r="R32" s="13">
        <v>1908.2320126899999</v>
      </c>
      <c r="S32" s="14" t="s">
        <v>159</v>
      </c>
    </row>
    <row r="34" spans="1:2" x14ac:dyDescent="0.2">
      <c r="A34" s="16" t="s">
        <v>202</v>
      </c>
      <c r="B34" s="16" t="s">
        <v>227</v>
      </c>
    </row>
    <row r="36" spans="1:2" x14ac:dyDescent="0.2">
      <c r="B36" s="16" t="s">
        <v>365</v>
      </c>
    </row>
    <row r="37" spans="1:2" x14ac:dyDescent="0.2">
      <c r="B37" s="16" t="s">
        <v>366</v>
      </c>
    </row>
    <row r="38" spans="1:2" x14ac:dyDescent="0.2">
      <c r="B38" s="16" t="s">
        <v>367</v>
      </c>
    </row>
    <row r="39" spans="1:2" x14ac:dyDescent="0.2">
      <c r="B39" s="16" t="s">
        <v>368</v>
      </c>
    </row>
    <row r="40" spans="1:2" x14ac:dyDescent="0.2">
      <c r="B40" s="16" t="s">
        <v>369</v>
      </c>
    </row>
    <row r="42" spans="1:2" x14ac:dyDescent="0.2">
      <c r="B42" s="16" t="s">
        <v>208</v>
      </c>
    </row>
    <row r="43" spans="1:2" x14ac:dyDescent="0.2">
      <c r="B43" s="16" t="s">
        <v>209</v>
      </c>
    </row>
    <row r="46" spans="1:2" x14ac:dyDescent="0.2">
      <c r="A46" s="17" t="str">
        <f>HYPERLINK("#'LOTTERIES 10'!A2", "&lt;&lt;&lt; Previous table")</f>
        <v>&lt;&lt;&lt; Previous table</v>
      </c>
    </row>
    <row r="47" spans="1:2" x14ac:dyDescent="0.2">
      <c r="A47" s="17" t="str">
        <f>HYPERLINK("#'LOTTERIES 12'!A2", "&gt;&gt;&gt; Next table")</f>
        <v>&gt;&gt;&gt; Next table</v>
      </c>
    </row>
  </sheetData>
  <mergeCells count="12">
    <mergeCell ref="A2:S2"/>
    <mergeCell ref="A3:S3"/>
    <mergeCell ref="A6:S6"/>
    <mergeCell ref="B5:C5"/>
    <mergeCell ref="D5:E5"/>
    <mergeCell ref="F5:G5"/>
    <mergeCell ref="H5:I5"/>
    <mergeCell ref="J5:K5"/>
    <mergeCell ref="L5:M5"/>
    <mergeCell ref="N5:O5"/>
    <mergeCell ref="P5:Q5"/>
    <mergeCell ref="R5:S5"/>
  </mergeCells>
  <pageMargins left="0.7" right="0.7" top="0.75" bottom="0.75" header="0.3" footer="0.3"/>
  <pageSetup paperSize="9" orientation="portrait" horizontalDpi="300" verticalDpi="300"/>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900-000000000000}">
  <dimension ref="A1:S47"/>
  <sheetViews>
    <sheetView workbookViewId="0"/>
  </sheetViews>
  <sheetFormatPr defaultColWidth="11.42578125" defaultRowHeight="12.75" x14ac:dyDescent="0.2"/>
  <cols>
    <col min="1" max="2" width="12.7109375" customWidth="1"/>
    <col min="3" max="3" width="4.42578125" customWidth="1"/>
    <col min="4" max="4" width="12.7109375" customWidth="1"/>
    <col min="5" max="5" width="4.42578125" customWidth="1"/>
    <col min="6" max="6" width="12.7109375" customWidth="1"/>
    <col min="7" max="7" width="4.42578125" customWidth="1"/>
    <col min="8" max="8" width="12.7109375" customWidth="1"/>
    <col min="9" max="9" width="4.42578125" customWidth="1"/>
    <col min="10" max="10" width="12.7109375" customWidth="1"/>
    <col min="11" max="11" width="4.42578125" customWidth="1"/>
    <col min="12" max="12" width="12.7109375" customWidth="1"/>
    <col min="13" max="13" width="4.42578125" customWidth="1"/>
    <col min="14" max="14" width="12.7109375" customWidth="1"/>
    <col min="15" max="15" width="4.42578125" customWidth="1"/>
    <col min="16" max="16" width="12.7109375" customWidth="1"/>
    <col min="17" max="17" width="4.42578125" customWidth="1"/>
    <col min="18" max="18" width="12.7109375" customWidth="1"/>
    <col min="19" max="19" width="4.42578125" customWidth="1"/>
  </cols>
  <sheetData>
    <row r="1" spans="1:19" x14ac:dyDescent="0.2">
      <c r="A1" s="8" t="str">
        <f>HYPERLINK("#'INDEX'!B77", "Link to index")</f>
        <v>Link to index</v>
      </c>
    </row>
    <row r="2" spans="1:19" ht="15.75" customHeight="1" x14ac:dyDescent="0.2">
      <c r="A2" s="25" t="s">
        <v>370</v>
      </c>
      <c r="B2" s="24"/>
      <c r="C2" s="24"/>
      <c r="D2" s="24"/>
      <c r="E2" s="24"/>
      <c r="F2" s="24"/>
      <c r="G2" s="24"/>
      <c r="H2" s="24"/>
      <c r="I2" s="24"/>
      <c r="J2" s="24"/>
      <c r="K2" s="24"/>
      <c r="L2" s="24"/>
      <c r="M2" s="24"/>
      <c r="N2" s="24"/>
      <c r="O2" s="24"/>
      <c r="P2" s="24"/>
      <c r="Q2" s="24"/>
      <c r="R2" s="24"/>
      <c r="S2" s="24"/>
    </row>
    <row r="3" spans="1:19" ht="15.75" customHeight="1" x14ac:dyDescent="0.2">
      <c r="A3" s="25" t="s">
        <v>95</v>
      </c>
      <c r="B3" s="24"/>
      <c r="C3" s="24"/>
      <c r="D3" s="24"/>
      <c r="E3" s="24"/>
      <c r="F3" s="24"/>
      <c r="G3" s="24"/>
      <c r="H3" s="24"/>
      <c r="I3" s="24"/>
      <c r="J3" s="24"/>
      <c r="K3" s="24"/>
      <c r="L3" s="24"/>
      <c r="M3" s="24"/>
      <c r="N3" s="24"/>
      <c r="O3" s="24"/>
      <c r="P3" s="24"/>
      <c r="Q3" s="24"/>
      <c r="R3" s="24"/>
      <c r="S3" s="24"/>
    </row>
    <row r="4" spans="1:19" ht="15.75" customHeight="1" x14ac:dyDescent="0.2"/>
    <row r="5" spans="1:19" ht="55.5" customHeight="1" x14ac:dyDescent="0.2">
      <c r="A5" s="11" t="s">
        <v>159</v>
      </c>
      <c r="B5" s="27" t="s">
        <v>160</v>
      </c>
      <c r="C5" s="27" t="s">
        <v>159</v>
      </c>
      <c r="D5" s="27" t="s">
        <v>161</v>
      </c>
      <c r="E5" s="27" t="s">
        <v>159</v>
      </c>
      <c r="F5" s="27" t="s">
        <v>162</v>
      </c>
      <c r="G5" s="27" t="s">
        <v>159</v>
      </c>
      <c r="H5" s="27" t="s">
        <v>163</v>
      </c>
      <c r="I5" s="27" t="s">
        <v>159</v>
      </c>
      <c r="J5" s="27" t="s">
        <v>164</v>
      </c>
      <c r="K5" s="27" t="s">
        <v>159</v>
      </c>
      <c r="L5" s="27" t="s">
        <v>165</v>
      </c>
      <c r="M5" s="27" t="s">
        <v>159</v>
      </c>
      <c r="N5" s="27" t="s">
        <v>166</v>
      </c>
      <c r="O5" s="27" t="s">
        <v>159</v>
      </c>
      <c r="P5" s="27" t="s">
        <v>167</v>
      </c>
      <c r="Q5" s="27" t="s">
        <v>159</v>
      </c>
      <c r="R5" s="27" t="s">
        <v>168</v>
      </c>
      <c r="S5" s="27" t="s">
        <v>159</v>
      </c>
    </row>
    <row r="6" spans="1:19" x14ac:dyDescent="0.2">
      <c r="A6" s="26" t="s">
        <v>169</v>
      </c>
      <c r="B6" s="26"/>
      <c r="C6" s="26"/>
      <c r="D6" s="26"/>
      <c r="E6" s="26"/>
      <c r="F6" s="26"/>
      <c r="G6" s="26"/>
      <c r="H6" s="26"/>
      <c r="I6" s="26"/>
      <c r="J6" s="26"/>
      <c r="K6" s="26"/>
      <c r="L6" s="26"/>
      <c r="M6" s="26"/>
      <c r="N6" s="26"/>
      <c r="O6" s="26"/>
      <c r="P6" s="26"/>
      <c r="Q6" s="26"/>
      <c r="R6" s="26"/>
      <c r="S6" s="26"/>
    </row>
    <row r="7" spans="1:19" x14ac:dyDescent="0.2">
      <c r="A7" s="12" t="s">
        <v>170</v>
      </c>
      <c r="B7" s="9">
        <v>0</v>
      </c>
      <c r="C7" s="10" t="s">
        <v>178</v>
      </c>
      <c r="D7" s="9">
        <v>460.550226928896</v>
      </c>
      <c r="E7" s="10" t="s">
        <v>159</v>
      </c>
      <c r="F7" s="9">
        <v>20.595385779122498</v>
      </c>
      <c r="G7" s="10" t="s">
        <v>159</v>
      </c>
      <c r="H7" s="9">
        <v>306.80832072617198</v>
      </c>
      <c r="I7" s="10" t="s">
        <v>159</v>
      </c>
      <c r="J7" s="9">
        <v>0</v>
      </c>
      <c r="K7" s="10" t="s">
        <v>178</v>
      </c>
      <c r="L7" s="9">
        <v>37.045385779122498</v>
      </c>
      <c r="M7" s="10" t="s">
        <v>159</v>
      </c>
      <c r="N7" s="9">
        <v>529.54992435703502</v>
      </c>
      <c r="O7" s="10" t="s">
        <v>159</v>
      </c>
      <c r="P7" s="9">
        <v>212.930975794251</v>
      </c>
      <c r="Q7" s="10" t="s">
        <v>159</v>
      </c>
      <c r="R7" s="9">
        <v>1567.4802193646001</v>
      </c>
      <c r="S7" s="10" t="s">
        <v>180</v>
      </c>
    </row>
    <row r="8" spans="1:19" x14ac:dyDescent="0.2">
      <c r="A8" s="12" t="s">
        <v>171</v>
      </c>
      <c r="B8" s="9">
        <v>0</v>
      </c>
      <c r="C8" s="10" t="s">
        <v>178</v>
      </c>
      <c r="D8" s="9">
        <v>474.00552238806</v>
      </c>
      <c r="E8" s="10" t="s">
        <v>159</v>
      </c>
      <c r="F8" s="9">
        <v>19.5786567164179</v>
      </c>
      <c r="G8" s="10" t="s">
        <v>159</v>
      </c>
      <c r="H8" s="9">
        <v>324.08955223880599</v>
      </c>
      <c r="I8" s="10" t="s">
        <v>159</v>
      </c>
      <c r="J8" s="9">
        <v>0</v>
      </c>
      <c r="K8" s="10" t="s">
        <v>178</v>
      </c>
      <c r="L8" s="9">
        <v>31.060335820895499</v>
      </c>
      <c r="M8" s="10" t="s">
        <v>159</v>
      </c>
      <c r="N8" s="9">
        <v>481.25369402985098</v>
      </c>
      <c r="O8" s="10" t="s">
        <v>159</v>
      </c>
      <c r="P8" s="9">
        <v>200.57074626865699</v>
      </c>
      <c r="Q8" s="10" t="s">
        <v>159</v>
      </c>
      <c r="R8" s="9">
        <v>1530.5585074626899</v>
      </c>
      <c r="S8" s="10" t="s">
        <v>180</v>
      </c>
    </row>
    <row r="9" spans="1:19" x14ac:dyDescent="0.2">
      <c r="A9" s="12" t="s">
        <v>172</v>
      </c>
      <c r="B9" s="9">
        <v>0</v>
      </c>
      <c r="C9" s="10" t="s">
        <v>178</v>
      </c>
      <c r="D9" s="9">
        <v>476.75361940298501</v>
      </c>
      <c r="E9" s="10" t="s">
        <v>159</v>
      </c>
      <c r="F9" s="9">
        <v>20.529179104477599</v>
      </c>
      <c r="G9" s="10" t="s">
        <v>159</v>
      </c>
      <c r="H9" s="9">
        <v>279.74645522388101</v>
      </c>
      <c r="I9" s="10" t="s">
        <v>159</v>
      </c>
      <c r="J9" s="9">
        <v>0</v>
      </c>
      <c r="K9" s="10" t="s">
        <v>178</v>
      </c>
      <c r="L9" s="9">
        <v>33.129738805970099</v>
      </c>
      <c r="M9" s="10" t="s">
        <v>159</v>
      </c>
      <c r="N9" s="9">
        <v>501.34619402985101</v>
      </c>
      <c r="O9" s="10" t="s">
        <v>159</v>
      </c>
      <c r="P9" s="9">
        <v>220.470335820896</v>
      </c>
      <c r="Q9" s="10" t="s">
        <v>159</v>
      </c>
      <c r="R9" s="9">
        <v>1531.97552238806</v>
      </c>
      <c r="S9" s="10" t="s">
        <v>180</v>
      </c>
    </row>
    <row r="10" spans="1:19" x14ac:dyDescent="0.2">
      <c r="A10" s="12" t="s">
        <v>173</v>
      </c>
      <c r="B10" s="9">
        <v>0</v>
      </c>
      <c r="C10" s="10" t="s">
        <v>178</v>
      </c>
      <c r="D10" s="9">
        <v>480.11054572271399</v>
      </c>
      <c r="E10" s="10" t="s">
        <v>159</v>
      </c>
      <c r="F10" s="9">
        <v>20.5798303834808</v>
      </c>
      <c r="G10" s="10" t="s">
        <v>159</v>
      </c>
      <c r="H10" s="9">
        <v>313.63488200590001</v>
      </c>
      <c r="I10" s="10" t="s">
        <v>159</v>
      </c>
      <c r="J10" s="9">
        <v>0</v>
      </c>
      <c r="K10" s="10" t="s">
        <v>178</v>
      </c>
      <c r="L10" s="9">
        <v>34.099262536873198</v>
      </c>
      <c r="M10" s="10" t="s">
        <v>159</v>
      </c>
      <c r="N10" s="9">
        <v>509.20132743362802</v>
      </c>
      <c r="O10" s="10" t="s">
        <v>159</v>
      </c>
      <c r="P10" s="9">
        <v>219.17735988200599</v>
      </c>
      <c r="Q10" s="10" t="s">
        <v>159</v>
      </c>
      <c r="R10" s="9">
        <v>1576.8032079646</v>
      </c>
      <c r="S10" s="10" t="s">
        <v>180</v>
      </c>
    </row>
    <row r="11" spans="1:19" x14ac:dyDescent="0.2">
      <c r="A11" s="12" t="s">
        <v>174</v>
      </c>
      <c r="B11" s="9">
        <v>0</v>
      </c>
      <c r="C11" s="10" t="s">
        <v>178</v>
      </c>
      <c r="D11" s="9">
        <v>472.22979106628202</v>
      </c>
      <c r="E11" s="10" t="s">
        <v>159</v>
      </c>
      <c r="F11" s="9">
        <v>20.9078890489914</v>
      </c>
      <c r="G11" s="10" t="s">
        <v>159</v>
      </c>
      <c r="H11" s="9">
        <v>315.26062680115302</v>
      </c>
      <c r="I11" s="10" t="s">
        <v>159</v>
      </c>
      <c r="J11" s="9">
        <v>0</v>
      </c>
      <c r="K11" s="10" t="s">
        <v>178</v>
      </c>
      <c r="L11" s="9">
        <v>35.622620605187301</v>
      </c>
      <c r="M11" s="10" t="s">
        <v>159</v>
      </c>
      <c r="N11" s="9">
        <v>492.83461815561998</v>
      </c>
      <c r="O11" s="10" t="s">
        <v>159</v>
      </c>
      <c r="P11" s="9">
        <v>210.97683717579201</v>
      </c>
      <c r="Q11" s="10" t="s">
        <v>159</v>
      </c>
      <c r="R11" s="9">
        <v>1547.8323828530299</v>
      </c>
      <c r="S11" s="10" t="s">
        <v>180</v>
      </c>
    </row>
    <row r="12" spans="1:19" x14ac:dyDescent="0.2">
      <c r="A12" s="12" t="s">
        <v>175</v>
      </c>
      <c r="B12" s="9">
        <v>0</v>
      </c>
      <c r="C12" s="10" t="s">
        <v>178</v>
      </c>
      <c r="D12" s="9">
        <v>404.76834239130397</v>
      </c>
      <c r="E12" s="10" t="s">
        <v>159</v>
      </c>
      <c r="F12" s="9">
        <v>17.816576086956498</v>
      </c>
      <c r="G12" s="10" t="s">
        <v>159</v>
      </c>
      <c r="H12" s="9">
        <v>253.53977581521701</v>
      </c>
      <c r="I12" s="10" t="s">
        <v>159</v>
      </c>
      <c r="J12" s="9">
        <v>0</v>
      </c>
      <c r="K12" s="10" t="s">
        <v>178</v>
      </c>
      <c r="L12" s="9">
        <v>31.467968750000001</v>
      </c>
      <c r="M12" s="10" t="s">
        <v>159</v>
      </c>
      <c r="N12" s="9">
        <v>435.52269021739102</v>
      </c>
      <c r="O12" s="10" t="s">
        <v>159</v>
      </c>
      <c r="P12" s="9">
        <v>214.04317255434799</v>
      </c>
      <c r="Q12" s="10" t="s">
        <v>159</v>
      </c>
      <c r="R12" s="9">
        <v>1357.1585258152199</v>
      </c>
      <c r="S12" s="10" t="s">
        <v>180</v>
      </c>
    </row>
    <row r="13" spans="1:19" x14ac:dyDescent="0.2">
      <c r="A13" s="12" t="s">
        <v>176</v>
      </c>
      <c r="B13" s="9">
        <v>0</v>
      </c>
      <c r="C13" s="10" t="s">
        <v>178</v>
      </c>
      <c r="D13" s="9">
        <v>406.72539630118899</v>
      </c>
      <c r="E13" s="10" t="s">
        <v>159</v>
      </c>
      <c r="F13" s="9">
        <v>16.478919267635401</v>
      </c>
      <c r="G13" s="10" t="s">
        <v>159</v>
      </c>
      <c r="H13" s="9">
        <v>247.78375165125499</v>
      </c>
      <c r="I13" s="10" t="s">
        <v>159</v>
      </c>
      <c r="J13" s="9">
        <v>0</v>
      </c>
      <c r="K13" s="10" t="s">
        <v>178</v>
      </c>
      <c r="L13" s="9">
        <v>31.855383091149299</v>
      </c>
      <c r="M13" s="10" t="s">
        <v>159</v>
      </c>
      <c r="N13" s="9">
        <v>412.59884412153201</v>
      </c>
      <c r="O13" s="10" t="s">
        <v>159</v>
      </c>
      <c r="P13" s="9">
        <v>209.11274768824299</v>
      </c>
      <c r="Q13" s="10" t="s">
        <v>159</v>
      </c>
      <c r="R13" s="9">
        <v>1324.555042121</v>
      </c>
      <c r="S13" s="10" t="s">
        <v>180</v>
      </c>
    </row>
    <row r="14" spans="1:19" x14ac:dyDescent="0.2">
      <c r="A14" s="12" t="s">
        <v>177</v>
      </c>
      <c r="B14" s="9">
        <v>20.5775641025641</v>
      </c>
      <c r="C14" s="10" t="s">
        <v>159</v>
      </c>
      <c r="D14" s="9">
        <v>424.27894230769198</v>
      </c>
      <c r="E14" s="10" t="s">
        <v>159</v>
      </c>
      <c r="F14" s="9">
        <v>15.990544871794899</v>
      </c>
      <c r="G14" s="10" t="s">
        <v>159</v>
      </c>
      <c r="H14" s="9">
        <v>256.17410256410301</v>
      </c>
      <c r="I14" s="10" t="s">
        <v>159</v>
      </c>
      <c r="J14" s="9">
        <v>0</v>
      </c>
      <c r="K14" s="10" t="s">
        <v>178</v>
      </c>
      <c r="L14" s="9">
        <v>32.690608974359002</v>
      </c>
      <c r="M14" s="10" t="s">
        <v>159</v>
      </c>
      <c r="N14" s="9">
        <v>444.36391025641001</v>
      </c>
      <c r="O14" s="10" t="s">
        <v>159</v>
      </c>
      <c r="P14" s="9">
        <v>216.81009615384599</v>
      </c>
      <c r="Q14" s="10" t="s">
        <v>159</v>
      </c>
      <c r="R14" s="9">
        <v>1410.8857692307699</v>
      </c>
      <c r="S14" s="10" t="s">
        <v>180</v>
      </c>
    </row>
    <row r="15" spans="1:19" x14ac:dyDescent="0.2">
      <c r="A15" s="12" t="s">
        <v>181</v>
      </c>
      <c r="B15" s="9">
        <v>19.507352941176499</v>
      </c>
      <c r="C15" s="10" t="s">
        <v>159</v>
      </c>
      <c r="D15" s="9">
        <v>419.68823529411799</v>
      </c>
      <c r="E15" s="10" t="s">
        <v>159</v>
      </c>
      <c r="F15" s="9">
        <v>15.4029411764706</v>
      </c>
      <c r="G15" s="10" t="s">
        <v>159</v>
      </c>
      <c r="H15" s="9">
        <v>255.23529411764699</v>
      </c>
      <c r="I15" s="10" t="s">
        <v>159</v>
      </c>
      <c r="J15" s="9">
        <v>0</v>
      </c>
      <c r="K15" s="10" t="s">
        <v>178</v>
      </c>
      <c r="L15" s="9">
        <v>32.263235294117599</v>
      </c>
      <c r="M15" s="10" t="s">
        <v>159</v>
      </c>
      <c r="N15" s="9">
        <v>448.48382352941201</v>
      </c>
      <c r="O15" s="10" t="s">
        <v>159</v>
      </c>
      <c r="P15" s="9">
        <v>222.433823529412</v>
      </c>
      <c r="Q15" s="10" t="s">
        <v>159</v>
      </c>
      <c r="R15" s="9">
        <v>1413.01470588235</v>
      </c>
      <c r="S15" s="10" t="s">
        <v>180</v>
      </c>
    </row>
    <row r="16" spans="1:19" x14ac:dyDescent="0.2">
      <c r="A16" s="12" t="s">
        <v>182</v>
      </c>
      <c r="B16" s="9">
        <v>18.6319376528117</v>
      </c>
      <c r="C16" s="10" t="s">
        <v>159</v>
      </c>
      <c r="D16" s="9">
        <v>424.43499388753099</v>
      </c>
      <c r="E16" s="10" t="s">
        <v>159</v>
      </c>
      <c r="F16" s="9">
        <v>15.5867053789731</v>
      </c>
      <c r="G16" s="10" t="s">
        <v>159</v>
      </c>
      <c r="H16" s="9">
        <v>259.45091687041599</v>
      </c>
      <c r="I16" s="10" t="s">
        <v>159</v>
      </c>
      <c r="J16" s="9">
        <v>0</v>
      </c>
      <c r="K16" s="10" t="s">
        <v>178</v>
      </c>
      <c r="L16" s="9">
        <v>31.819804400978001</v>
      </c>
      <c r="M16" s="10" t="s">
        <v>159</v>
      </c>
      <c r="N16" s="9">
        <v>436.42200488997599</v>
      </c>
      <c r="O16" s="10" t="s">
        <v>159</v>
      </c>
      <c r="P16" s="9">
        <v>232.132885085575</v>
      </c>
      <c r="Q16" s="10" t="s">
        <v>159</v>
      </c>
      <c r="R16" s="9">
        <v>1418.47924816626</v>
      </c>
      <c r="S16" s="10" t="s">
        <v>180</v>
      </c>
    </row>
    <row r="17" spans="1:19" x14ac:dyDescent="0.2">
      <c r="A17" s="12" t="s">
        <v>183</v>
      </c>
      <c r="B17" s="9">
        <v>18.116439573459701</v>
      </c>
      <c r="C17" s="10" t="s">
        <v>159</v>
      </c>
      <c r="D17" s="9">
        <v>406.66137440758303</v>
      </c>
      <c r="E17" s="10" t="s">
        <v>159</v>
      </c>
      <c r="F17" s="9">
        <v>17.8601531398104</v>
      </c>
      <c r="G17" s="10" t="s">
        <v>159</v>
      </c>
      <c r="H17" s="9">
        <v>258.27725118483397</v>
      </c>
      <c r="I17" s="10" t="s">
        <v>159</v>
      </c>
      <c r="J17" s="9">
        <v>0</v>
      </c>
      <c r="K17" s="10" t="s">
        <v>178</v>
      </c>
      <c r="L17" s="9">
        <v>31.9073755924171</v>
      </c>
      <c r="M17" s="10" t="s">
        <v>159</v>
      </c>
      <c r="N17" s="9">
        <v>414.42277843601897</v>
      </c>
      <c r="O17" s="10" t="s">
        <v>159</v>
      </c>
      <c r="P17" s="9">
        <v>231.39007701421801</v>
      </c>
      <c r="Q17" s="10" t="s">
        <v>159</v>
      </c>
      <c r="R17" s="9">
        <v>1378.63544934834</v>
      </c>
      <c r="S17" s="10" t="s">
        <v>180</v>
      </c>
    </row>
    <row r="18" spans="1:19" x14ac:dyDescent="0.2">
      <c r="A18" s="12" t="s">
        <v>184</v>
      </c>
      <c r="B18" s="9">
        <v>18.397065592635201</v>
      </c>
      <c r="C18" s="10" t="s">
        <v>159</v>
      </c>
      <c r="D18" s="9">
        <v>393.35051783659401</v>
      </c>
      <c r="E18" s="10" t="s">
        <v>159</v>
      </c>
      <c r="F18" s="9">
        <v>17.7372266973533</v>
      </c>
      <c r="G18" s="10" t="s">
        <v>159</v>
      </c>
      <c r="H18" s="9">
        <v>269.44818757192201</v>
      </c>
      <c r="I18" s="10" t="s">
        <v>159</v>
      </c>
      <c r="J18" s="9">
        <v>0</v>
      </c>
      <c r="K18" s="10" t="s">
        <v>178</v>
      </c>
      <c r="L18" s="9">
        <v>32.697180667433798</v>
      </c>
      <c r="M18" s="10" t="s">
        <v>159</v>
      </c>
      <c r="N18" s="9">
        <v>421.50319332566198</v>
      </c>
      <c r="O18" s="10" t="s">
        <v>159</v>
      </c>
      <c r="P18" s="9">
        <v>252.48167433832</v>
      </c>
      <c r="Q18" s="10" t="s">
        <v>159</v>
      </c>
      <c r="R18" s="9">
        <v>1405.61504602992</v>
      </c>
      <c r="S18" s="10" t="s">
        <v>180</v>
      </c>
    </row>
    <row r="19" spans="1:19" x14ac:dyDescent="0.2">
      <c r="A19" s="12" t="s">
        <v>185</v>
      </c>
      <c r="B19" s="9">
        <v>18.102589086859702</v>
      </c>
      <c r="C19" s="10" t="s">
        <v>159</v>
      </c>
      <c r="D19" s="9">
        <v>410.16790089086902</v>
      </c>
      <c r="E19" s="10" t="s">
        <v>159</v>
      </c>
      <c r="F19" s="9">
        <v>17.390785077951001</v>
      </c>
      <c r="G19" s="10" t="s">
        <v>159</v>
      </c>
      <c r="H19" s="9">
        <v>272.33208790980001</v>
      </c>
      <c r="I19" s="10" t="s">
        <v>159</v>
      </c>
      <c r="J19" s="9">
        <v>0</v>
      </c>
      <c r="K19" s="10" t="s">
        <v>178</v>
      </c>
      <c r="L19" s="9">
        <v>33.118513363029003</v>
      </c>
      <c r="M19" s="10" t="s">
        <v>159</v>
      </c>
      <c r="N19" s="9">
        <v>429.92177060133599</v>
      </c>
      <c r="O19" s="10" t="s">
        <v>159</v>
      </c>
      <c r="P19" s="9">
        <v>268.90751670378597</v>
      </c>
      <c r="Q19" s="10" t="s">
        <v>159</v>
      </c>
      <c r="R19" s="9">
        <v>1449.9411636336299</v>
      </c>
      <c r="S19" s="10" t="s">
        <v>180</v>
      </c>
    </row>
    <row r="20" spans="1:19" x14ac:dyDescent="0.2">
      <c r="A20" s="12" t="s">
        <v>187</v>
      </c>
      <c r="B20" s="9">
        <v>17.7937634989201</v>
      </c>
      <c r="C20" s="10" t="s">
        <v>159</v>
      </c>
      <c r="D20" s="9">
        <v>436.61908747300203</v>
      </c>
      <c r="E20" s="10" t="s">
        <v>159</v>
      </c>
      <c r="F20" s="9">
        <v>17.479060178185701</v>
      </c>
      <c r="G20" s="10" t="s">
        <v>159</v>
      </c>
      <c r="H20" s="9">
        <v>285.84095572354198</v>
      </c>
      <c r="I20" s="10" t="s">
        <v>159</v>
      </c>
      <c r="J20" s="9">
        <v>0</v>
      </c>
      <c r="K20" s="10" t="s">
        <v>178</v>
      </c>
      <c r="L20" s="9">
        <v>29.754400647948199</v>
      </c>
      <c r="M20" s="10" t="s">
        <v>159</v>
      </c>
      <c r="N20" s="9">
        <v>435.02281317494601</v>
      </c>
      <c r="O20" s="10" t="s">
        <v>159</v>
      </c>
      <c r="P20" s="9">
        <v>296.65323974082099</v>
      </c>
      <c r="Q20" s="10" t="s">
        <v>159</v>
      </c>
      <c r="R20" s="9">
        <v>1519.16332043736</v>
      </c>
      <c r="S20" s="10" t="s">
        <v>180</v>
      </c>
    </row>
    <row r="21" spans="1:19" x14ac:dyDescent="0.2">
      <c r="A21" s="12" t="s">
        <v>188</v>
      </c>
      <c r="B21" s="9">
        <v>19.1507647679325</v>
      </c>
      <c r="C21" s="10" t="s">
        <v>159</v>
      </c>
      <c r="D21" s="9">
        <v>102.62906118143501</v>
      </c>
      <c r="E21" s="10" t="s">
        <v>180</v>
      </c>
      <c r="F21" s="9">
        <v>17.728951555907202</v>
      </c>
      <c r="G21" s="10" t="s">
        <v>159</v>
      </c>
      <c r="H21" s="9">
        <v>277.19340717299599</v>
      </c>
      <c r="I21" s="10" t="s">
        <v>159</v>
      </c>
      <c r="J21" s="9">
        <v>0</v>
      </c>
      <c r="K21" s="10" t="s">
        <v>178</v>
      </c>
      <c r="L21" s="9">
        <v>33.403217299578102</v>
      </c>
      <c r="M21" s="10" t="s">
        <v>159</v>
      </c>
      <c r="N21" s="9">
        <v>421.63659240216799</v>
      </c>
      <c r="O21" s="10" t="s">
        <v>159</v>
      </c>
      <c r="P21" s="9">
        <v>291.02692510548502</v>
      </c>
      <c r="Q21" s="10" t="s">
        <v>159</v>
      </c>
      <c r="R21" s="9">
        <v>1162.7689194855</v>
      </c>
      <c r="S21" s="10" t="s">
        <v>180</v>
      </c>
    </row>
    <row r="22" spans="1:19" x14ac:dyDescent="0.2">
      <c r="A22" s="12" t="s">
        <v>189</v>
      </c>
      <c r="B22" s="9">
        <v>17.1752047082907</v>
      </c>
      <c r="C22" s="10" t="s">
        <v>159</v>
      </c>
      <c r="D22" s="9">
        <v>363.22052200614098</v>
      </c>
      <c r="E22" s="10" t="s">
        <v>159</v>
      </c>
      <c r="F22" s="9">
        <v>16.395931960081899</v>
      </c>
      <c r="G22" s="10" t="s">
        <v>159</v>
      </c>
      <c r="H22" s="9">
        <v>257.89987205731802</v>
      </c>
      <c r="I22" s="10" t="s">
        <v>159</v>
      </c>
      <c r="J22" s="9">
        <v>0</v>
      </c>
      <c r="K22" s="10" t="s">
        <v>178</v>
      </c>
      <c r="L22" s="9">
        <v>30.186796315250799</v>
      </c>
      <c r="M22" s="10" t="s">
        <v>159</v>
      </c>
      <c r="N22" s="9">
        <v>396.29490788126901</v>
      </c>
      <c r="O22" s="10" t="s">
        <v>159</v>
      </c>
      <c r="P22" s="9">
        <v>287.13897134083902</v>
      </c>
      <c r="Q22" s="10" t="s">
        <v>159</v>
      </c>
      <c r="R22" s="9">
        <v>1368.31220626919</v>
      </c>
      <c r="S22" s="10" t="s">
        <v>180</v>
      </c>
    </row>
    <row r="23" spans="1:19" x14ac:dyDescent="0.2">
      <c r="A23" s="12" t="s">
        <v>190</v>
      </c>
      <c r="B23" s="9">
        <v>16.472325000000001</v>
      </c>
      <c r="C23" s="10" t="s">
        <v>159</v>
      </c>
      <c r="D23" s="9">
        <v>390.251575</v>
      </c>
      <c r="E23" s="10" t="s">
        <v>159</v>
      </c>
      <c r="F23" s="9">
        <v>18.517427775000002</v>
      </c>
      <c r="G23" s="10" t="s">
        <v>159</v>
      </c>
      <c r="H23" s="9">
        <v>276.91930000000002</v>
      </c>
      <c r="I23" s="10" t="s">
        <v>159</v>
      </c>
      <c r="J23" s="9">
        <v>0</v>
      </c>
      <c r="K23" s="10" t="s">
        <v>178</v>
      </c>
      <c r="L23" s="9">
        <v>32.038724999999999</v>
      </c>
      <c r="M23" s="10" t="s">
        <v>159</v>
      </c>
      <c r="N23" s="9">
        <v>435.16242499999998</v>
      </c>
      <c r="O23" s="10" t="s">
        <v>159</v>
      </c>
      <c r="P23" s="9">
        <v>301.94797499999999</v>
      </c>
      <c r="Q23" s="10" t="s">
        <v>159</v>
      </c>
      <c r="R23" s="9">
        <v>1471.3097527750001</v>
      </c>
      <c r="S23" s="10" t="s">
        <v>180</v>
      </c>
    </row>
    <row r="24" spans="1:19" x14ac:dyDescent="0.2">
      <c r="A24" s="12" t="s">
        <v>191</v>
      </c>
      <c r="B24" s="9">
        <v>18.4393450635386</v>
      </c>
      <c r="C24" s="10" t="s">
        <v>159</v>
      </c>
      <c r="D24" s="9">
        <v>405.765518084066</v>
      </c>
      <c r="E24" s="10" t="s">
        <v>159</v>
      </c>
      <c r="F24" s="9">
        <v>21.954590151515202</v>
      </c>
      <c r="G24" s="10" t="s">
        <v>159</v>
      </c>
      <c r="H24" s="9">
        <v>293.892424242424</v>
      </c>
      <c r="I24" s="10" t="s">
        <v>159</v>
      </c>
      <c r="J24" s="9">
        <v>0</v>
      </c>
      <c r="K24" s="10" t="s">
        <v>178</v>
      </c>
      <c r="L24" s="9">
        <v>33.7235337243402</v>
      </c>
      <c r="M24" s="10" t="s">
        <v>159</v>
      </c>
      <c r="N24" s="9">
        <v>467.16185239491699</v>
      </c>
      <c r="O24" s="10" t="s">
        <v>159</v>
      </c>
      <c r="P24" s="9">
        <v>315.285923753666</v>
      </c>
      <c r="Q24" s="10" t="s">
        <v>179</v>
      </c>
      <c r="R24" s="9">
        <v>1556.22318741447</v>
      </c>
      <c r="S24" s="10" t="s">
        <v>180</v>
      </c>
    </row>
    <row r="25" spans="1:19" x14ac:dyDescent="0.2">
      <c r="A25" s="12" t="s">
        <v>192</v>
      </c>
      <c r="B25" s="9">
        <v>16.974833333333301</v>
      </c>
      <c r="C25" s="10" t="s">
        <v>159</v>
      </c>
      <c r="D25" s="9">
        <v>360.60772685333302</v>
      </c>
      <c r="E25" s="10" t="s">
        <v>159</v>
      </c>
      <c r="F25" s="9">
        <v>23.418340857142901</v>
      </c>
      <c r="G25" s="10" t="s">
        <v>159</v>
      </c>
      <c r="H25" s="9">
        <v>264.98599999999999</v>
      </c>
      <c r="I25" s="10" t="s">
        <v>159</v>
      </c>
      <c r="J25" s="9">
        <v>67.758333333333297</v>
      </c>
      <c r="K25" s="10" t="s">
        <v>159</v>
      </c>
      <c r="L25" s="9">
        <v>31.779385714285699</v>
      </c>
      <c r="M25" s="10" t="s">
        <v>159</v>
      </c>
      <c r="N25" s="9">
        <v>423.10922993595199</v>
      </c>
      <c r="O25" s="10" t="s">
        <v>159</v>
      </c>
      <c r="P25" s="9">
        <v>303.587547619048</v>
      </c>
      <c r="Q25" s="10" t="s">
        <v>159</v>
      </c>
      <c r="R25" s="9">
        <v>1492.22139764643</v>
      </c>
      <c r="S25" s="10" t="s">
        <v>159</v>
      </c>
    </row>
    <row r="26" spans="1:19" x14ac:dyDescent="0.2">
      <c r="A26" s="12" t="s">
        <v>193</v>
      </c>
      <c r="B26" s="9">
        <v>16.253066479400701</v>
      </c>
      <c r="C26" s="10" t="s">
        <v>159</v>
      </c>
      <c r="D26" s="9">
        <v>359.85695224719097</v>
      </c>
      <c r="E26" s="10" t="s">
        <v>159</v>
      </c>
      <c r="F26" s="9">
        <v>25.993333497190999</v>
      </c>
      <c r="G26" s="10" t="s">
        <v>159</v>
      </c>
      <c r="H26" s="9">
        <v>265.57420411984998</v>
      </c>
      <c r="I26" s="10" t="s">
        <v>159</v>
      </c>
      <c r="J26" s="9">
        <v>68.043281835206002</v>
      </c>
      <c r="K26" s="10" t="s">
        <v>159</v>
      </c>
      <c r="L26" s="9">
        <v>31.095692883895101</v>
      </c>
      <c r="M26" s="10" t="s">
        <v>159</v>
      </c>
      <c r="N26" s="9">
        <v>429.71004213483099</v>
      </c>
      <c r="O26" s="10" t="s">
        <v>159</v>
      </c>
      <c r="P26" s="9">
        <v>311.25067883895099</v>
      </c>
      <c r="Q26" s="10" t="s">
        <v>159</v>
      </c>
      <c r="R26" s="9">
        <v>1507.7772520365199</v>
      </c>
      <c r="S26" s="10" t="s">
        <v>159</v>
      </c>
    </row>
    <row r="27" spans="1:19" x14ac:dyDescent="0.2">
      <c r="A27" s="12" t="s">
        <v>195</v>
      </c>
      <c r="B27" s="9">
        <v>15.5104339796861</v>
      </c>
      <c r="C27" s="10" t="s">
        <v>159</v>
      </c>
      <c r="D27" s="9">
        <v>387.48093259464503</v>
      </c>
      <c r="E27" s="10" t="s">
        <v>159</v>
      </c>
      <c r="F27" s="9">
        <v>28.1457525392428</v>
      </c>
      <c r="G27" s="10" t="s">
        <v>159</v>
      </c>
      <c r="H27" s="9">
        <v>281.79819944598302</v>
      </c>
      <c r="I27" s="10" t="s">
        <v>159</v>
      </c>
      <c r="J27" s="9">
        <v>70.248291782086795</v>
      </c>
      <c r="K27" s="10" t="s">
        <v>159</v>
      </c>
      <c r="L27" s="9">
        <v>32.866366574330598</v>
      </c>
      <c r="M27" s="10" t="s">
        <v>159</v>
      </c>
      <c r="N27" s="9">
        <v>459.39245152354601</v>
      </c>
      <c r="O27" s="10" t="s">
        <v>159</v>
      </c>
      <c r="P27" s="9">
        <v>305.33508771929797</v>
      </c>
      <c r="Q27" s="10" t="s">
        <v>159</v>
      </c>
      <c r="R27" s="9">
        <v>1580.7775161588199</v>
      </c>
      <c r="S27" s="10" t="s">
        <v>159</v>
      </c>
    </row>
    <row r="28" spans="1:19" x14ac:dyDescent="0.2">
      <c r="A28" s="12" t="s">
        <v>196</v>
      </c>
      <c r="B28" s="9">
        <v>14.1</v>
      </c>
      <c r="C28" s="10" t="s">
        <v>159</v>
      </c>
      <c r="D28" s="9">
        <v>357.93890653357499</v>
      </c>
      <c r="E28" s="10" t="s">
        <v>159</v>
      </c>
      <c r="F28" s="9">
        <v>24.941139632486401</v>
      </c>
      <c r="G28" s="10" t="s">
        <v>159</v>
      </c>
      <c r="H28" s="9">
        <v>259.62855773049</v>
      </c>
      <c r="I28" s="10" t="s">
        <v>159</v>
      </c>
      <c r="J28" s="9">
        <v>64.640993647912893</v>
      </c>
      <c r="K28" s="10" t="s">
        <v>159</v>
      </c>
      <c r="L28" s="9">
        <v>30.738725045372</v>
      </c>
      <c r="M28" s="10" t="s">
        <v>159</v>
      </c>
      <c r="N28" s="9">
        <v>422.69994031397499</v>
      </c>
      <c r="O28" s="10" t="s">
        <v>186</v>
      </c>
      <c r="P28" s="9">
        <v>282.89564428312201</v>
      </c>
      <c r="Q28" s="10" t="s">
        <v>159</v>
      </c>
      <c r="R28" s="9">
        <v>1457.58390718693</v>
      </c>
      <c r="S28" s="10" t="s">
        <v>159</v>
      </c>
    </row>
    <row r="29" spans="1:19" x14ac:dyDescent="0.2">
      <c r="A29" s="12" t="s">
        <v>198</v>
      </c>
      <c r="B29" s="9">
        <v>13.193900267141601</v>
      </c>
      <c r="C29" s="10" t="s">
        <v>159</v>
      </c>
      <c r="D29" s="9">
        <v>372.583815672306</v>
      </c>
      <c r="E29" s="10" t="s">
        <v>159</v>
      </c>
      <c r="F29" s="9">
        <v>27.532457702582398</v>
      </c>
      <c r="G29" s="10" t="s">
        <v>159</v>
      </c>
      <c r="H29" s="9">
        <v>269.52993228339301</v>
      </c>
      <c r="I29" s="10" t="s">
        <v>159</v>
      </c>
      <c r="J29" s="9">
        <v>65.635730186999098</v>
      </c>
      <c r="K29" s="10" t="s">
        <v>159</v>
      </c>
      <c r="L29" s="9">
        <v>31.290392297417601</v>
      </c>
      <c r="M29" s="10" t="s">
        <v>159</v>
      </c>
      <c r="N29" s="9">
        <v>428.12365535284999</v>
      </c>
      <c r="O29" s="10" t="s">
        <v>159</v>
      </c>
      <c r="P29" s="9">
        <v>267.62900712377598</v>
      </c>
      <c r="Q29" s="10" t="s">
        <v>225</v>
      </c>
      <c r="R29" s="9">
        <v>1475.51889088646</v>
      </c>
      <c r="S29" s="10" t="s">
        <v>159</v>
      </c>
    </row>
    <row r="30" spans="1:19" x14ac:dyDescent="0.2">
      <c r="A30" s="12" t="s">
        <v>199</v>
      </c>
      <c r="B30" s="9">
        <v>15.725021910604699</v>
      </c>
      <c r="C30" s="10" t="s">
        <v>197</v>
      </c>
      <c r="D30" s="9">
        <v>483.96921560035099</v>
      </c>
      <c r="E30" s="10" t="s">
        <v>197</v>
      </c>
      <c r="F30" s="9">
        <v>28.306069237511</v>
      </c>
      <c r="G30" s="10" t="s">
        <v>159</v>
      </c>
      <c r="H30" s="9">
        <v>323.54247886963202</v>
      </c>
      <c r="I30" s="10" t="s">
        <v>197</v>
      </c>
      <c r="J30" s="9">
        <v>78.487116564417207</v>
      </c>
      <c r="K30" s="10" t="s">
        <v>197</v>
      </c>
      <c r="L30" s="9">
        <v>37.627252585451402</v>
      </c>
      <c r="M30" s="10" t="s">
        <v>197</v>
      </c>
      <c r="N30" s="9">
        <v>523.44552581200696</v>
      </c>
      <c r="O30" s="10" t="s">
        <v>197</v>
      </c>
      <c r="P30" s="9">
        <v>289.93871603856297</v>
      </c>
      <c r="Q30" s="10" t="s">
        <v>159</v>
      </c>
      <c r="R30" s="9">
        <v>1781.0413966185399</v>
      </c>
      <c r="S30" s="10" t="s">
        <v>159</v>
      </c>
    </row>
    <row r="31" spans="1:19" x14ac:dyDescent="0.2">
      <c r="A31" s="12" t="s">
        <v>200</v>
      </c>
      <c r="B31" s="9">
        <v>15.0586862575627</v>
      </c>
      <c r="C31" s="10" t="s">
        <v>159</v>
      </c>
      <c r="D31" s="9">
        <v>478.33671132238499</v>
      </c>
      <c r="E31" s="10" t="s">
        <v>159</v>
      </c>
      <c r="F31" s="9">
        <v>27.272796024200499</v>
      </c>
      <c r="G31" s="10" t="s">
        <v>226</v>
      </c>
      <c r="H31" s="9">
        <v>335.36443196110599</v>
      </c>
      <c r="I31" s="10" t="s">
        <v>159</v>
      </c>
      <c r="J31" s="9">
        <v>80.949070872947303</v>
      </c>
      <c r="K31" s="10" t="s">
        <v>159</v>
      </c>
      <c r="L31" s="9">
        <v>41.031638785652497</v>
      </c>
      <c r="M31" s="10" t="s">
        <v>159</v>
      </c>
      <c r="N31" s="9">
        <v>523.98528167026802</v>
      </c>
      <c r="O31" s="10" t="s">
        <v>159</v>
      </c>
      <c r="P31" s="9">
        <v>296.67378997407098</v>
      </c>
      <c r="Q31" s="10" t="s">
        <v>159</v>
      </c>
      <c r="R31" s="9">
        <v>1798.6724068681899</v>
      </c>
      <c r="S31" s="10" t="s">
        <v>159</v>
      </c>
    </row>
    <row r="32" spans="1:19" x14ac:dyDescent="0.2">
      <c r="A32" s="15" t="s">
        <v>201</v>
      </c>
      <c r="B32" s="13">
        <v>14.40288776</v>
      </c>
      <c r="C32" s="14" t="s">
        <v>159</v>
      </c>
      <c r="D32" s="13">
        <v>503.04500000000002</v>
      </c>
      <c r="E32" s="14" t="s">
        <v>159</v>
      </c>
      <c r="F32" s="13">
        <v>24.411000000000001</v>
      </c>
      <c r="G32" s="14" t="s">
        <v>159</v>
      </c>
      <c r="H32" s="13">
        <v>355.39743012999998</v>
      </c>
      <c r="I32" s="14" t="s">
        <v>159</v>
      </c>
      <c r="J32" s="13">
        <v>84.144000000000005</v>
      </c>
      <c r="K32" s="14" t="s">
        <v>159</v>
      </c>
      <c r="L32" s="13">
        <v>43.353096999999998</v>
      </c>
      <c r="M32" s="14" t="s">
        <v>159</v>
      </c>
      <c r="N32" s="13">
        <v>571.64759779999997</v>
      </c>
      <c r="O32" s="14" t="s">
        <v>159</v>
      </c>
      <c r="P32" s="13">
        <v>311.83100000000002</v>
      </c>
      <c r="Q32" s="14" t="s">
        <v>159</v>
      </c>
      <c r="R32" s="13">
        <v>1908.2320126899999</v>
      </c>
      <c r="S32" s="14" t="s">
        <v>159</v>
      </c>
    </row>
    <row r="34" spans="1:2" x14ac:dyDescent="0.2">
      <c r="A34" s="16" t="s">
        <v>202</v>
      </c>
      <c r="B34" s="16" t="s">
        <v>227</v>
      </c>
    </row>
    <row r="36" spans="1:2" x14ac:dyDescent="0.2">
      <c r="B36" s="16" t="s">
        <v>365</v>
      </c>
    </row>
    <row r="37" spans="1:2" x14ac:dyDescent="0.2">
      <c r="B37" s="16" t="s">
        <v>366</v>
      </c>
    </row>
    <row r="38" spans="1:2" x14ac:dyDescent="0.2">
      <c r="B38" s="16" t="s">
        <v>367</v>
      </c>
    </row>
    <row r="39" spans="1:2" x14ac:dyDescent="0.2">
      <c r="B39" s="16" t="s">
        <v>368</v>
      </c>
    </row>
    <row r="40" spans="1:2" x14ac:dyDescent="0.2">
      <c r="B40" s="16" t="s">
        <v>369</v>
      </c>
    </row>
    <row r="42" spans="1:2" x14ac:dyDescent="0.2">
      <c r="B42" s="16" t="s">
        <v>208</v>
      </c>
    </row>
    <row r="43" spans="1:2" x14ac:dyDescent="0.2">
      <c r="B43" s="16" t="s">
        <v>209</v>
      </c>
    </row>
    <row r="46" spans="1:2" x14ac:dyDescent="0.2">
      <c r="A46" s="17" t="str">
        <f>HYPERLINK("#'LOTTERIES 11'!A2", "&lt;&lt;&lt; Previous table")</f>
        <v>&lt;&lt;&lt; Previous table</v>
      </c>
    </row>
    <row r="47" spans="1:2" x14ac:dyDescent="0.2">
      <c r="A47" s="17" t="str">
        <f>HYPERLINK("#'LOTTERIES 13'!A2", "&gt;&gt;&gt; Next table")</f>
        <v>&gt;&gt;&gt; Next table</v>
      </c>
    </row>
  </sheetData>
  <mergeCells count="12">
    <mergeCell ref="A2:S2"/>
    <mergeCell ref="A3:S3"/>
    <mergeCell ref="A6:S6"/>
    <mergeCell ref="B5:C5"/>
    <mergeCell ref="D5:E5"/>
    <mergeCell ref="F5:G5"/>
    <mergeCell ref="H5:I5"/>
    <mergeCell ref="J5:K5"/>
    <mergeCell ref="L5:M5"/>
    <mergeCell ref="N5:O5"/>
    <mergeCell ref="P5:Q5"/>
    <mergeCell ref="R5:S5"/>
  </mergeCells>
  <pageMargins left="0.7" right="0.7" top="0.75" bottom="0.75" header="0.3" footer="0.3"/>
  <pageSetup paperSize="9" orientation="portrait" horizontalDpi="300" verticalDpi="300"/>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A00-000000000000}">
  <dimension ref="A1:S47"/>
  <sheetViews>
    <sheetView workbookViewId="0"/>
  </sheetViews>
  <sheetFormatPr defaultColWidth="11.42578125" defaultRowHeight="12.75" x14ac:dyDescent="0.2"/>
  <cols>
    <col min="1" max="2" width="12.7109375" customWidth="1"/>
    <col min="3" max="3" width="4.42578125" customWidth="1"/>
    <col min="4" max="4" width="12.7109375" customWidth="1"/>
    <col min="5" max="5" width="4.42578125" customWidth="1"/>
    <col min="6" max="6" width="12.7109375" customWidth="1"/>
    <col min="7" max="7" width="4.42578125" customWidth="1"/>
    <col min="8" max="8" width="12.7109375" customWidth="1"/>
    <col min="9" max="9" width="4.42578125" customWidth="1"/>
    <col min="10" max="10" width="12.7109375" customWidth="1"/>
    <col min="11" max="11" width="4.42578125" customWidth="1"/>
    <col min="12" max="12" width="12.7109375" customWidth="1"/>
    <col min="13" max="13" width="4.42578125" customWidth="1"/>
    <col min="14" max="14" width="12.7109375" customWidth="1"/>
    <col min="15" max="15" width="4.42578125" customWidth="1"/>
    <col min="16" max="16" width="12.7109375" customWidth="1"/>
    <col min="17" max="17" width="4.42578125" customWidth="1"/>
    <col min="18" max="18" width="12.7109375" customWidth="1"/>
    <col min="19" max="19" width="4.42578125" customWidth="1"/>
  </cols>
  <sheetData>
    <row r="1" spans="1:19" x14ac:dyDescent="0.2">
      <c r="A1" s="8" t="str">
        <f>HYPERLINK("#'INDEX'!B78", "Link to index")</f>
        <v>Link to index</v>
      </c>
    </row>
    <row r="2" spans="1:19" ht="15.75" customHeight="1" x14ac:dyDescent="0.2">
      <c r="A2" s="25" t="s">
        <v>371</v>
      </c>
      <c r="B2" s="24"/>
      <c r="C2" s="24"/>
      <c r="D2" s="24"/>
      <c r="E2" s="24"/>
      <c r="F2" s="24"/>
      <c r="G2" s="24"/>
      <c r="H2" s="24"/>
      <c r="I2" s="24"/>
      <c r="J2" s="24"/>
      <c r="K2" s="24"/>
      <c r="L2" s="24"/>
      <c r="M2" s="24"/>
      <c r="N2" s="24"/>
      <c r="O2" s="24"/>
      <c r="P2" s="24"/>
      <c r="Q2" s="24"/>
      <c r="R2" s="24"/>
      <c r="S2" s="24"/>
    </row>
    <row r="3" spans="1:19" ht="15.75" customHeight="1" x14ac:dyDescent="0.2">
      <c r="A3" s="25" t="s">
        <v>96</v>
      </c>
      <c r="B3" s="24"/>
      <c r="C3" s="24"/>
      <c r="D3" s="24"/>
      <c r="E3" s="24"/>
      <c r="F3" s="24"/>
      <c r="G3" s="24"/>
      <c r="H3" s="24"/>
      <c r="I3" s="24"/>
      <c r="J3" s="24"/>
      <c r="K3" s="24"/>
      <c r="L3" s="24"/>
      <c r="M3" s="24"/>
      <c r="N3" s="24"/>
      <c r="O3" s="24"/>
      <c r="P3" s="24"/>
      <c r="Q3" s="24"/>
      <c r="R3" s="24"/>
      <c r="S3" s="24"/>
    </row>
    <row r="4" spans="1:19" ht="15.75" customHeight="1" x14ac:dyDescent="0.2"/>
    <row r="5" spans="1:19" ht="55.5" customHeight="1" x14ac:dyDescent="0.2">
      <c r="A5" s="11" t="s">
        <v>159</v>
      </c>
      <c r="B5" s="27" t="s">
        <v>160</v>
      </c>
      <c r="C5" s="27" t="s">
        <v>159</v>
      </c>
      <c r="D5" s="27" t="s">
        <v>161</v>
      </c>
      <c r="E5" s="27" t="s">
        <v>159</v>
      </c>
      <c r="F5" s="27" t="s">
        <v>162</v>
      </c>
      <c r="G5" s="27" t="s">
        <v>159</v>
      </c>
      <c r="H5" s="27" t="s">
        <v>163</v>
      </c>
      <c r="I5" s="27" t="s">
        <v>159</v>
      </c>
      <c r="J5" s="27" t="s">
        <v>164</v>
      </c>
      <c r="K5" s="27" t="s">
        <v>159</v>
      </c>
      <c r="L5" s="27" t="s">
        <v>165</v>
      </c>
      <c r="M5" s="27" t="s">
        <v>159</v>
      </c>
      <c r="N5" s="27" t="s">
        <v>166</v>
      </c>
      <c r="O5" s="27" t="s">
        <v>159</v>
      </c>
      <c r="P5" s="27" t="s">
        <v>167</v>
      </c>
      <c r="Q5" s="27" t="s">
        <v>159</v>
      </c>
      <c r="R5" s="27" t="s">
        <v>168</v>
      </c>
      <c r="S5" s="27" t="s">
        <v>159</v>
      </c>
    </row>
    <row r="6" spans="1:19" x14ac:dyDescent="0.2">
      <c r="A6" s="26" t="s">
        <v>212</v>
      </c>
      <c r="B6" s="26"/>
      <c r="C6" s="26"/>
      <c r="D6" s="26"/>
      <c r="E6" s="26"/>
      <c r="F6" s="26"/>
      <c r="G6" s="26"/>
      <c r="H6" s="26"/>
      <c r="I6" s="26"/>
      <c r="J6" s="26"/>
      <c r="K6" s="26"/>
      <c r="L6" s="26"/>
      <c r="M6" s="26"/>
      <c r="N6" s="26"/>
      <c r="O6" s="26"/>
      <c r="P6" s="26"/>
      <c r="Q6" s="26"/>
      <c r="R6" s="26"/>
      <c r="S6" s="26"/>
    </row>
    <row r="7" spans="1:19" x14ac:dyDescent="0.2">
      <c r="A7" s="12" t="s">
        <v>170</v>
      </c>
      <c r="B7" s="18">
        <v>0</v>
      </c>
      <c r="C7" s="10" t="s">
        <v>178</v>
      </c>
      <c r="D7" s="18">
        <v>56.491709258834703</v>
      </c>
      <c r="E7" s="10" t="s">
        <v>159</v>
      </c>
      <c r="F7" s="18">
        <v>93.110348540981903</v>
      </c>
      <c r="G7" s="10" t="s">
        <v>159</v>
      </c>
      <c r="H7" s="18">
        <v>71.766025691668403</v>
      </c>
      <c r="I7" s="10" t="s">
        <v>159</v>
      </c>
      <c r="J7" s="18">
        <v>0</v>
      </c>
      <c r="K7" s="10" t="s">
        <v>178</v>
      </c>
      <c r="L7" s="18">
        <v>59.927678449471998</v>
      </c>
      <c r="M7" s="10" t="s">
        <v>159</v>
      </c>
      <c r="N7" s="18">
        <v>87.911024246061103</v>
      </c>
      <c r="O7" s="10" t="s">
        <v>159</v>
      </c>
      <c r="P7" s="18">
        <v>93.291878929672606</v>
      </c>
      <c r="Q7" s="10" t="s">
        <v>159</v>
      </c>
      <c r="R7" s="18">
        <v>65.445650239378594</v>
      </c>
      <c r="S7" s="10" t="s">
        <v>180</v>
      </c>
    </row>
    <row r="8" spans="1:19" x14ac:dyDescent="0.2">
      <c r="A8" s="12" t="s">
        <v>171</v>
      </c>
      <c r="B8" s="18">
        <v>0</v>
      </c>
      <c r="C8" s="10" t="s">
        <v>178</v>
      </c>
      <c r="D8" s="18">
        <v>58.163622902243901</v>
      </c>
      <c r="E8" s="10" t="s">
        <v>159</v>
      </c>
      <c r="F8" s="18">
        <v>86.972780106261993</v>
      </c>
      <c r="G8" s="10" t="s">
        <v>159</v>
      </c>
      <c r="H8" s="18">
        <v>75.315751506926404</v>
      </c>
      <c r="I8" s="10" t="s">
        <v>159</v>
      </c>
      <c r="J8" s="18">
        <v>0</v>
      </c>
      <c r="K8" s="10" t="s">
        <v>178</v>
      </c>
      <c r="L8" s="18">
        <v>50.765888166569198</v>
      </c>
      <c r="M8" s="10" t="s">
        <v>159</v>
      </c>
      <c r="N8" s="18">
        <v>80.143010197011407</v>
      </c>
      <c r="O8" s="10" t="s">
        <v>159</v>
      </c>
      <c r="P8" s="18">
        <v>87.237323307387499</v>
      </c>
      <c r="Q8" s="10" t="s">
        <v>159</v>
      </c>
      <c r="R8" s="18">
        <v>63.8954226622497</v>
      </c>
      <c r="S8" s="10" t="s">
        <v>180</v>
      </c>
    </row>
    <row r="9" spans="1:19" x14ac:dyDescent="0.2">
      <c r="A9" s="12" t="s">
        <v>172</v>
      </c>
      <c r="B9" s="18">
        <v>0</v>
      </c>
      <c r="C9" s="10" t="s">
        <v>178</v>
      </c>
      <c r="D9" s="18">
        <v>57.793745436548498</v>
      </c>
      <c r="E9" s="10" t="s">
        <v>159</v>
      </c>
      <c r="F9" s="18">
        <v>88.921637142596694</v>
      </c>
      <c r="G9" s="10" t="s">
        <v>159</v>
      </c>
      <c r="H9" s="18">
        <v>63.9065761695757</v>
      </c>
      <c r="I9" s="10" t="s">
        <v>159</v>
      </c>
      <c r="J9" s="18">
        <v>0</v>
      </c>
      <c r="K9" s="10" t="s">
        <v>178</v>
      </c>
      <c r="L9" s="18">
        <v>54.048873159245503</v>
      </c>
      <c r="M9" s="10" t="s">
        <v>159</v>
      </c>
      <c r="N9" s="18">
        <v>82.643455012966399</v>
      </c>
      <c r="O9" s="10" t="s">
        <v>159</v>
      </c>
      <c r="P9" s="18">
        <v>94.072036214535004</v>
      </c>
      <c r="Q9" s="10" t="s">
        <v>159</v>
      </c>
      <c r="R9" s="18">
        <v>63.1549952555239</v>
      </c>
      <c r="S9" s="10" t="s">
        <v>180</v>
      </c>
    </row>
    <row r="10" spans="1:19" x14ac:dyDescent="0.2">
      <c r="A10" s="12" t="s">
        <v>173</v>
      </c>
      <c r="B10" s="18">
        <v>0</v>
      </c>
      <c r="C10" s="10" t="s">
        <v>178</v>
      </c>
      <c r="D10" s="18">
        <v>58.185158787658303</v>
      </c>
      <c r="E10" s="10" t="s">
        <v>159</v>
      </c>
      <c r="F10" s="18">
        <v>88.411240698206797</v>
      </c>
      <c r="G10" s="10" t="s">
        <v>159</v>
      </c>
      <c r="H10" s="18">
        <v>71.331061316278706</v>
      </c>
      <c r="I10" s="10" t="s">
        <v>159</v>
      </c>
      <c r="J10" s="18">
        <v>0</v>
      </c>
      <c r="K10" s="10" t="s">
        <v>178</v>
      </c>
      <c r="L10" s="18">
        <v>56.198196036764699</v>
      </c>
      <c r="M10" s="10" t="s">
        <v>159</v>
      </c>
      <c r="N10" s="18">
        <v>84.0018165800237</v>
      </c>
      <c r="O10" s="10" t="s">
        <v>159</v>
      </c>
      <c r="P10" s="18">
        <v>92.976171134379896</v>
      </c>
      <c r="Q10" s="10" t="s">
        <v>159</v>
      </c>
      <c r="R10" s="18">
        <v>64.958936461437204</v>
      </c>
      <c r="S10" s="10" t="s">
        <v>180</v>
      </c>
    </row>
    <row r="11" spans="1:19" x14ac:dyDescent="0.2">
      <c r="A11" s="12" t="s">
        <v>174</v>
      </c>
      <c r="B11" s="18">
        <v>0</v>
      </c>
      <c r="C11" s="10" t="s">
        <v>178</v>
      </c>
      <c r="D11" s="18">
        <v>57.823290025520301</v>
      </c>
      <c r="E11" s="10" t="s">
        <v>159</v>
      </c>
      <c r="F11" s="18">
        <v>90.090352985806902</v>
      </c>
      <c r="G11" s="10" t="s">
        <v>159</v>
      </c>
      <c r="H11" s="18">
        <v>72.139598384612299</v>
      </c>
      <c r="I11" s="10" t="s">
        <v>159</v>
      </c>
      <c r="J11" s="18">
        <v>0</v>
      </c>
      <c r="K11" s="10" t="s">
        <v>178</v>
      </c>
      <c r="L11" s="18">
        <v>59.900253948732001</v>
      </c>
      <c r="M11" s="10" t="s">
        <v>159</v>
      </c>
      <c r="N11" s="18">
        <v>82.187998124640799</v>
      </c>
      <c r="O11" s="10" t="s">
        <v>159</v>
      </c>
      <c r="P11" s="18">
        <v>90.094460691988701</v>
      </c>
      <c r="Q11" s="10" t="s">
        <v>159</v>
      </c>
      <c r="R11" s="18">
        <v>64.404796538660506</v>
      </c>
      <c r="S11" s="10" t="s">
        <v>180</v>
      </c>
    </row>
    <row r="12" spans="1:19" x14ac:dyDescent="0.2">
      <c r="A12" s="12" t="s">
        <v>175</v>
      </c>
      <c r="B12" s="18">
        <v>0</v>
      </c>
      <c r="C12" s="10" t="s">
        <v>178</v>
      </c>
      <c r="D12" s="18">
        <v>51.829565891100501</v>
      </c>
      <c r="E12" s="10" t="s">
        <v>159</v>
      </c>
      <c r="F12" s="18">
        <v>80.030979734090593</v>
      </c>
      <c r="G12" s="10" t="s">
        <v>159</v>
      </c>
      <c r="H12" s="18">
        <v>60.369539294197999</v>
      </c>
      <c r="I12" s="10" t="s">
        <v>159</v>
      </c>
      <c r="J12" s="18">
        <v>0</v>
      </c>
      <c r="K12" s="10" t="s">
        <v>178</v>
      </c>
      <c r="L12" s="18">
        <v>55.8934703518756</v>
      </c>
      <c r="M12" s="10" t="s">
        <v>159</v>
      </c>
      <c r="N12" s="18">
        <v>75.959598884624299</v>
      </c>
      <c r="O12" s="10" t="s">
        <v>159</v>
      </c>
      <c r="P12" s="18">
        <v>95.314061228689994</v>
      </c>
      <c r="Q12" s="10" t="s">
        <v>159</v>
      </c>
      <c r="R12" s="18">
        <v>59.029618376500601</v>
      </c>
      <c r="S12" s="10" t="s">
        <v>180</v>
      </c>
    </row>
    <row r="13" spans="1:19" x14ac:dyDescent="0.2">
      <c r="A13" s="12" t="s">
        <v>176</v>
      </c>
      <c r="B13" s="18">
        <v>0</v>
      </c>
      <c r="C13" s="10" t="s">
        <v>178</v>
      </c>
      <c r="D13" s="18">
        <v>52.886895691504698</v>
      </c>
      <c r="E13" s="10" t="s">
        <v>159</v>
      </c>
      <c r="F13" s="18">
        <v>75.311281776264494</v>
      </c>
      <c r="G13" s="10" t="s">
        <v>159</v>
      </c>
      <c r="H13" s="18">
        <v>59.314338199777403</v>
      </c>
      <c r="I13" s="10" t="s">
        <v>159</v>
      </c>
      <c r="J13" s="18">
        <v>0</v>
      </c>
      <c r="K13" s="10" t="s">
        <v>178</v>
      </c>
      <c r="L13" s="18">
        <v>57.924342448780301</v>
      </c>
      <c r="M13" s="10" t="s">
        <v>159</v>
      </c>
      <c r="N13" s="18">
        <v>72.964967104292498</v>
      </c>
      <c r="O13" s="10" t="s">
        <v>159</v>
      </c>
      <c r="P13" s="18">
        <v>94.186785871213104</v>
      </c>
      <c r="Q13" s="10" t="s">
        <v>159</v>
      </c>
      <c r="R13" s="18">
        <v>58.384632750141499</v>
      </c>
      <c r="S13" s="10" t="s">
        <v>180</v>
      </c>
    </row>
    <row r="14" spans="1:19" x14ac:dyDescent="0.2">
      <c r="A14" s="12" t="s">
        <v>177</v>
      </c>
      <c r="B14" s="18">
        <v>55.314729065136497</v>
      </c>
      <c r="C14" s="10" t="s">
        <v>159</v>
      </c>
      <c r="D14" s="18">
        <v>56.293203788217298</v>
      </c>
      <c r="E14" s="10" t="s">
        <v>159</v>
      </c>
      <c r="F14" s="18">
        <v>75.055328115167299</v>
      </c>
      <c r="G14" s="10" t="s">
        <v>159</v>
      </c>
      <c r="H14" s="18">
        <v>61.512762679257399</v>
      </c>
      <c r="I14" s="10" t="s">
        <v>159</v>
      </c>
      <c r="J14" s="18">
        <v>0</v>
      </c>
      <c r="K14" s="10" t="s">
        <v>178</v>
      </c>
      <c r="L14" s="18">
        <v>60.634085962319197</v>
      </c>
      <c r="M14" s="10" t="s">
        <v>159</v>
      </c>
      <c r="N14" s="18">
        <v>79.842362612006099</v>
      </c>
      <c r="O14" s="10" t="s">
        <v>159</v>
      </c>
      <c r="P14" s="18">
        <v>98.988484528772204</v>
      </c>
      <c r="Q14" s="10" t="s">
        <v>159</v>
      </c>
      <c r="R14" s="18">
        <v>63.152694937221099</v>
      </c>
      <c r="S14" s="10" t="s">
        <v>180</v>
      </c>
    </row>
    <row r="15" spans="1:19" x14ac:dyDescent="0.2">
      <c r="A15" s="12" t="s">
        <v>181</v>
      </c>
      <c r="B15" s="18">
        <v>53.070295637353702</v>
      </c>
      <c r="C15" s="10" t="s">
        <v>159</v>
      </c>
      <c r="D15" s="18">
        <v>56.584236384539601</v>
      </c>
      <c r="E15" s="10" t="s">
        <v>159</v>
      </c>
      <c r="F15" s="18">
        <v>73.773551681634103</v>
      </c>
      <c r="G15" s="10" t="s">
        <v>159</v>
      </c>
      <c r="H15" s="18">
        <v>61.104876578253702</v>
      </c>
      <c r="I15" s="10" t="s">
        <v>159</v>
      </c>
      <c r="J15" s="18">
        <v>0</v>
      </c>
      <c r="K15" s="10" t="s">
        <v>178</v>
      </c>
      <c r="L15" s="18">
        <v>60.440763836372703</v>
      </c>
      <c r="M15" s="10" t="s">
        <v>159</v>
      </c>
      <c r="N15" s="18">
        <v>81.400660746946997</v>
      </c>
      <c r="O15" s="10" t="s">
        <v>159</v>
      </c>
      <c r="P15" s="18">
        <v>102.236765085592</v>
      </c>
      <c r="Q15" s="10" t="s">
        <v>159</v>
      </c>
      <c r="R15" s="18">
        <v>63.873846941949402</v>
      </c>
      <c r="S15" s="10" t="s">
        <v>180</v>
      </c>
    </row>
    <row r="16" spans="1:19" x14ac:dyDescent="0.2">
      <c r="A16" s="12" t="s">
        <v>182</v>
      </c>
      <c r="B16" s="18">
        <v>51.316034134202603</v>
      </c>
      <c r="C16" s="10" t="s">
        <v>159</v>
      </c>
      <c r="D16" s="18">
        <v>58.131320017068802</v>
      </c>
      <c r="E16" s="10" t="s">
        <v>159</v>
      </c>
      <c r="F16" s="18">
        <v>75.3541666666667</v>
      </c>
      <c r="G16" s="10" t="s">
        <v>159</v>
      </c>
      <c r="H16" s="18">
        <v>61.994872831602102</v>
      </c>
      <c r="I16" s="10" t="s">
        <v>159</v>
      </c>
      <c r="J16" s="18">
        <v>0</v>
      </c>
      <c r="K16" s="10" t="s">
        <v>178</v>
      </c>
      <c r="L16" s="18">
        <v>60.3166132080095</v>
      </c>
      <c r="M16" s="10" t="s">
        <v>159</v>
      </c>
      <c r="N16" s="18">
        <v>79.939841995780696</v>
      </c>
      <c r="O16" s="10" t="s">
        <v>159</v>
      </c>
      <c r="P16" s="18">
        <v>107.216393617731</v>
      </c>
      <c r="Q16" s="10" t="s">
        <v>159</v>
      </c>
      <c r="R16" s="18">
        <v>64.723607603621105</v>
      </c>
      <c r="S16" s="10" t="s">
        <v>180</v>
      </c>
    </row>
    <row r="17" spans="1:19" x14ac:dyDescent="0.2">
      <c r="A17" s="12" t="s">
        <v>183</v>
      </c>
      <c r="B17" s="18">
        <v>50.752136285456899</v>
      </c>
      <c r="C17" s="10" t="s">
        <v>159</v>
      </c>
      <c r="D17" s="18">
        <v>56.965880030836402</v>
      </c>
      <c r="E17" s="10" t="s">
        <v>159</v>
      </c>
      <c r="F17" s="18">
        <v>87.324366453158703</v>
      </c>
      <c r="G17" s="10" t="s">
        <v>159</v>
      </c>
      <c r="H17" s="18">
        <v>62.135901519017096</v>
      </c>
      <c r="I17" s="10" t="s">
        <v>159</v>
      </c>
      <c r="J17" s="18">
        <v>0</v>
      </c>
      <c r="K17" s="10" t="s">
        <v>178</v>
      </c>
      <c r="L17" s="18">
        <v>61.840954960983503</v>
      </c>
      <c r="M17" s="10" t="s">
        <v>159</v>
      </c>
      <c r="N17" s="18">
        <v>77.069535502254595</v>
      </c>
      <c r="O17" s="10" t="s">
        <v>159</v>
      </c>
      <c r="P17" s="18">
        <v>108.037221220295</v>
      </c>
      <c r="Q17" s="10" t="s">
        <v>159</v>
      </c>
      <c r="R17" s="18">
        <v>63.931568680681103</v>
      </c>
      <c r="S17" s="10" t="s">
        <v>180</v>
      </c>
    </row>
    <row r="18" spans="1:19" x14ac:dyDescent="0.2">
      <c r="A18" s="12" t="s">
        <v>184</v>
      </c>
      <c r="B18" s="18">
        <v>52.028901546221299</v>
      </c>
      <c r="C18" s="10" t="s">
        <v>159</v>
      </c>
      <c r="D18" s="18">
        <v>56.037481345287098</v>
      </c>
      <c r="E18" s="10" t="s">
        <v>159</v>
      </c>
      <c r="F18" s="18">
        <v>87.209727494531904</v>
      </c>
      <c r="G18" s="10" t="s">
        <v>159</v>
      </c>
      <c r="H18" s="18">
        <v>65.069105945906401</v>
      </c>
      <c r="I18" s="10" t="s">
        <v>159</v>
      </c>
      <c r="J18" s="18">
        <v>0</v>
      </c>
      <c r="K18" s="10" t="s">
        <v>178</v>
      </c>
      <c r="L18" s="18">
        <v>64.629068381413603</v>
      </c>
      <c r="M18" s="10" t="s">
        <v>159</v>
      </c>
      <c r="N18" s="18">
        <v>79.209925881638</v>
      </c>
      <c r="O18" s="10" t="s">
        <v>159</v>
      </c>
      <c r="P18" s="18">
        <v>118.33686165768199</v>
      </c>
      <c r="Q18" s="10" t="s">
        <v>159</v>
      </c>
      <c r="R18" s="18">
        <v>65.921620922191295</v>
      </c>
      <c r="S18" s="10" t="s">
        <v>180</v>
      </c>
    </row>
    <row r="19" spans="1:19" x14ac:dyDescent="0.2">
      <c r="A19" s="12" t="s">
        <v>185</v>
      </c>
      <c r="B19" s="18">
        <v>51.778372845452701</v>
      </c>
      <c r="C19" s="10" t="s">
        <v>159</v>
      </c>
      <c r="D19" s="18">
        <v>59.352260540809098</v>
      </c>
      <c r="E19" s="10" t="s">
        <v>159</v>
      </c>
      <c r="F19" s="18">
        <v>85.617199452451899</v>
      </c>
      <c r="G19" s="10" t="s">
        <v>159</v>
      </c>
      <c r="H19" s="18">
        <v>66.1505663303803</v>
      </c>
      <c r="I19" s="10" t="s">
        <v>159</v>
      </c>
      <c r="J19" s="18">
        <v>0</v>
      </c>
      <c r="K19" s="10" t="s">
        <v>178</v>
      </c>
      <c r="L19" s="18">
        <v>66.843518138279507</v>
      </c>
      <c r="M19" s="10" t="s">
        <v>159</v>
      </c>
      <c r="N19" s="18">
        <v>81.715678581847399</v>
      </c>
      <c r="O19" s="10" t="s">
        <v>159</v>
      </c>
      <c r="P19" s="18">
        <v>126.20899830351</v>
      </c>
      <c r="Q19" s="10" t="s">
        <v>159</v>
      </c>
      <c r="R19" s="18">
        <v>68.781765678507099</v>
      </c>
      <c r="S19" s="10" t="s">
        <v>180</v>
      </c>
    </row>
    <row r="20" spans="1:19" x14ac:dyDescent="0.2">
      <c r="A20" s="12" t="s">
        <v>187</v>
      </c>
      <c r="B20" s="18">
        <v>51.4226203790965</v>
      </c>
      <c r="C20" s="10" t="s">
        <v>159</v>
      </c>
      <c r="D20" s="18">
        <v>63.947477628613498</v>
      </c>
      <c r="E20" s="10" t="s">
        <v>159</v>
      </c>
      <c r="F20" s="18">
        <v>85.643505076441897</v>
      </c>
      <c r="G20" s="10" t="s">
        <v>159</v>
      </c>
      <c r="H20" s="18">
        <v>69.656834945704205</v>
      </c>
      <c r="I20" s="10" t="s">
        <v>159</v>
      </c>
      <c r="J20" s="18">
        <v>0</v>
      </c>
      <c r="K20" s="10" t="s">
        <v>178</v>
      </c>
      <c r="L20" s="18">
        <v>61.069716202525697</v>
      </c>
      <c r="M20" s="10" t="s">
        <v>159</v>
      </c>
      <c r="N20" s="18">
        <v>83.253904556763104</v>
      </c>
      <c r="O20" s="10" t="s">
        <v>159</v>
      </c>
      <c r="P20" s="18">
        <v>138.79312647861201</v>
      </c>
      <c r="Q20" s="10" t="s">
        <v>159</v>
      </c>
      <c r="R20" s="18">
        <v>72.625634332356697</v>
      </c>
      <c r="S20" s="10" t="s">
        <v>180</v>
      </c>
    </row>
    <row r="21" spans="1:19" x14ac:dyDescent="0.2">
      <c r="A21" s="12" t="s">
        <v>188</v>
      </c>
      <c r="B21" s="18">
        <v>55.4346675660016</v>
      </c>
      <c r="C21" s="10" t="s">
        <v>159</v>
      </c>
      <c r="D21" s="18">
        <v>15.1380666194132</v>
      </c>
      <c r="E21" s="10" t="s">
        <v>180</v>
      </c>
      <c r="F21" s="18">
        <v>86.481249829956099</v>
      </c>
      <c r="G21" s="10" t="s">
        <v>159</v>
      </c>
      <c r="H21" s="18">
        <v>67.555088894077699</v>
      </c>
      <c r="I21" s="10" t="s">
        <v>159</v>
      </c>
      <c r="J21" s="18">
        <v>0</v>
      </c>
      <c r="K21" s="10" t="s">
        <v>178</v>
      </c>
      <c r="L21" s="18">
        <v>69.256971632909796</v>
      </c>
      <c r="M21" s="10" t="s">
        <v>159</v>
      </c>
      <c r="N21" s="18">
        <v>80.829948365491205</v>
      </c>
      <c r="O21" s="10" t="s">
        <v>159</v>
      </c>
      <c r="P21" s="18">
        <v>135.37886571487499</v>
      </c>
      <c r="Q21" s="10" t="s">
        <v>159</v>
      </c>
      <c r="R21" s="18">
        <v>55.758818411244398</v>
      </c>
      <c r="S21" s="10" t="s">
        <v>180</v>
      </c>
    </row>
    <row r="22" spans="1:19" x14ac:dyDescent="0.2">
      <c r="A22" s="12" t="s">
        <v>189</v>
      </c>
      <c r="B22" s="18">
        <v>50.159371295605197</v>
      </c>
      <c r="C22" s="10" t="s">
        <v>159</v>
      </c>
      <c r="D22" s="18">
        <v>54.484984264582003</v>
      </c>
      <c r="E22" s="10" t="s">
        <v>159</v>
      </c>
      <c r="F22" s="18">
        <v>81.128300494516296</v>
      </c>
      <c r="G22" s="10" t="s">
        <v>159</v>
      </c>
      <c r="H22" s="18">
        <v>63.567720175275802</v>
      </c>
      <c r="I22" s="10" t="s">
        <v>159</v>
      </c>
      <c r="J22" s="18">
        <v>0</v>
      </c>
      <c r="K22" s="10" t="s">
        <v>178</v>
      </c>
      <c r="L22" s="18">
        <v>63.833331425962903</v>
      </c>
      <c r="M22" s="10" t="s">
        <v>159</v>
      </c>
      <c r="N22" s="18">
        <v>76.966773589943003</v>
      </c>
      <c r="O22" s="10" t="s">
        <v>159</v>
      </c>
      <c r="P22" s="18">
        <v>133.965586847466</v>
      </c>
      <c r="Q22" s="10" t="s">
        <v>159</v>
      </c>
      <c r="R22" s="18">
        <v>66.499637411383205</v>
      </c>
      <c r="S22" s="10" t="s">
        <v>180</v>
      </c>
    </row>
    <row r="23" spans="1:19" x14ac:dyDescent="0.2">
      <c r="A23" s="12" t="s">
        <v>190</v>
      </c>
      <c r="B23" s="18">
        <v>48.214939787213197</v>
      </c>
      <c r="C23" s="10" t="s">
        <v>159</v>
      </c>
      <c r="D23" s="18">
        <v>59.172789948523601</v>
      </c>
      <c r="E23" s="10" t="s">
        <v>159</v>
      </c>
      <c r="F23" s="18">
        <v>92.056994152798296</v>
      </c>
      <c r="G23" s="10" t="s">
        <v>159</v>
      </c>
      <c r="H23" s="18">
        <v>68.490356029189101</v>
      </c>
      <c r="I23" s="10" t="s">
        <v>159</v>
      </c>
      <c r="J23" s="18">
        <v>0</v>
      </c>
      <c r="K23" s="10" t="s">
        <v>178</v>
      </c>
      <c r="L23" s="18">
        <v>68.915926966860098</v>
      </c>
      <c r="M23" s="10" t="s">
        <v>159</v>
      </c>
      <c r="N23" s="18">
        <v>84.9345036000459</v>
      </c>
      <c r="O23" s="10" t="s">
        <v>159</v>
      </c>
      <c r="P23" s="18">
        <v>139.82521372183601</v>
      </c>
      <c r="Q23" s="10" t="s">
        <v>159</v>
      </c>
      <c r="R23" s="18">
        <v>71.940192727992596</v>
      </c>
      <c r="S23" s="10" t="s">
        <v>180</v>
      </c>
    </row>
    <row r="24" spans="1:19" x14ac:dyDescent="0.2">
      <c r="A24" s="12" t="s">
        <v>191</v>
      </c>
      <c r="B24" s="18">
        <v>54.147399380073999</v>
      </c>
      <c r="C24" s="10" t="s">
        <v>159</v>
      </c>
      <c r="D24" s="18">
        <v>62.075359688733201</v>
      </c>
      <c r="E24" s="10" t="s">
        <v>159</v>
      </c>
      <c r="F24" s="18">
        <v>108.488959268057</v>
      </c>
      <c r="G24" s="10" t="s">
        <v>159</v>
      </c>
      <c r="H24" s="18">
        <v>72.847094809494294</v>
      </c>
      <c r="I24" s="10" t="s">
        <v>159</v>
      </c>
      <c r="J24" s="18">
        <v>0</v>
      </c>
      <c r="K24" s="10" t="s">
        <v>178</v>
      </c>
      <c r="L24" s="18">
        <v>73.924313246126104</v>
      </c>
      <c r="M24" s="10" t="s">
        <v>159</v>
      </c>
      <c r="N24" s="18">
        <v>91.304633800689004</v>
      </c>
      <c r="O24" s="10" t="s">
        <v>159</v>
      </c>
      <c r="P24" s="18">
        <v>145.118852075517</v>
      </c>
      <c r="Q24" s="10" t="s">
        <v>179</v>
      </c>
      <c r="R24" s="18">
        <v>76.423373611576594</v>
      </c>
      <c r="S24" s="10" t="s">
        <v>180</v>
      </c>
    </row>
    <row r="25" spans="1:19" x14ac:dyDescent="0.2">
      <c r="A25" s="12" t="s">
        <v>192</v>
      </c>
      <c r="B25" s="18">
        <v>50.404056514746699</v>
      </c>
      <c r="C25" s="10" t="s">
        <v>159</v>
      </c>
      <c r="D25" s="18">
        <v>55.775223579329001</v>
      </c>
      <c r="E25" s="10" t="s">
        <v>159</v>
      </c>
      <c r="F25" s="18">
        <v>116.45049872709799</v>
      </c>
      <c r="G25" s="10" t="s">
        <v>159</v>
      </c>
      <c r="H25" s="18">
        <v>66.233030645880902</v>
      </c>
      <c r="I25" s="10" t="s">
        <v>159</v>
      </c>
      <c r="J25" s="18">
        <v>45.878111215966896</v>
      </c>
      <c r="K25" s="10" t="s">
        <v>159</v>
      </c>
      <c r="L25" s="18">
        <v>71.164091435330207</v>
      </c>
      <c r="M25" s="10" t="s">
        <v>159</v>
      </c>
      <c r="N25" s="18">
        <v>83.057832589850094</v>
      </c>
      <c r="O25" s="10" t="s">
        <v>159</v>
      </c>
      <c r="P25" s="18">
        <v>140.728471668183</v>
      </c>
      <c r="Q25" s="10" t="s">
        <v>159</v>
      </c>
      <c r="R25" s="18">
        <v>73.939780561266602</v>
      </c>
      <c r="S25" s="10" t="s">
        <v>159</v>
      </c>
    </row>
    <row r="26" spans="1:19" x14ac:dyDescent="0.2">
      <c r="A26" s="12" t="s">
        <v>193</v>
      </c>
      <c r="B26" s="18">
        <v>48.352677022577502</v>
      </c>
      <c r="C26" s="10" t="s">
        <v>159</v>
      </c>
      <c r="D26" s="18">
        <v>55.758048523703899</v>
      </c>
      <c r="E26" s="10" t="s">
        <v>159</v>
      </c>
      <c r="F26" s="18">
        <v>130.24733799901301</v>
      </c>
      <c r="G26" s="10" t="s">
        <v>159</v>
      </c>
      <c r="H26" s="18">
        <v>66.540077240958794</v>
      </c>
      <c r="I26" s="10" t="s">
        <v>159</v>
      </c>
      <c r="J26" s="18">
        <v>46.433407247491601</v>
      </c>
      <c r="K26" s="10" t="s">
        <v>159</v>
      </c>
      <c r="L26" s="18">
        <v>70.428992903277205</v>
      </c>
      <c r="M26" s="10" t="s">
        <v>159</v>
      </c>
      <c r="N26" s="18">
        <v>83.961917160429806</v>
      </c>
      <c r="O26" s="10" t="s">
        <v>159</v>
      </c>
      <c r="P26" s="18">
        <v>145.224732150672</v>
      </c>
      <c r="Q26" s="10" t="s">
        <v>159</v>
      </c>
      <c r="R26" s="18">
        <v>74.822564206436795</v>
      </c>
      <c r="S26" s="10" t="s">
        <v>159</v>
      </c>
    </row>
    <row r="27" spans="1:19" x14ac:dyDescent="0.2">
      <c r="A27" s="12" t="s">
        <v>195</v>
      </c>
      <c r="B27" s="18">
        <v>45.976937561607798</v>
      </c>
      <c r="C27" s="10" t="s">
        <v>159</v>
      </c>
      <c r="D27" s="18">
        <v>59.941700083045802</v>
      </c>
      <c r="E27" s="10" t="s">
        <v>159</v>
      </c>
      <c r="F27" s="18">
        <v>142.01915523183101</v>
      </c>
      <c r="G27" s="10" t="s">
        <v>159</v>
      </c>
      <c r="H27" s="18">
        <v>70.584341186727002</v>
      </c>
      <c r="I27" s="10" t="s">
        <v>159</v>
      </c>
      <c r="J27" s="18">
        <v>48.231272931512798</v>
      </c>
      <c r="K27" s="10" t="s">
        <v>159</v>
      </c>
      <c r="L27" s="18">
        <v>75.032911887786199</v>
      </c>
      <c r="M27" s="10" t="s">
        <v>159</v>
      </c>
      <c r="N27" s="18">
        <v>88.935540988151701</v>
      </c>
      <c r="O27" s="10" t="s">
        <v>159</v>
      </c>
      <c r="P27" s="18">
        <v>143.448011513437</v>
      </c>
      <c r="Q27" s="10" t="s">
        <v>159</v>
      </c>
      <c r="R27" s="18">
        <v>78.318707988529098</v>
      </c>
      <c r="S27" s="10" t="s">
        <v>159</v>
      </c>
    </row>
    <row r="28" spans="1:19" x14ac:dyDescent="0.2">
      <c r="A28" s="12" t="s">
        <v>196</v>
      </c>
      <c r="B28" s="18">
        <v>41.457664526484699</v>
      </c>
      <c r="C28" s="10" t="s">
        <v>159</v>
      </c>
      <c r="D28" s="18">
        <v>55.429521787642202</v>
      </c>
      <c r="E28" s="10" t="s">
        <v>159</v>
      </c>
      <c r="F28" s="18">
        <v>127.107218640388</v>
      </c>
      <c r="G28" s="10" t="s">
        <v>159</v>
      </c>
      <c r="H28" s="18">
        <v>65.066921310207704</v>
      </c>
      <c r="I28" s="10" t="s">
        <v>159</v>
      </c>
      <c r="J28" s="18">
        <v>44.737603348475901</v>
      </c>
      <c r="K28" s="10" t="s">
        <v>159</v>
      </c>
      <c r="L28" s="18">
        <v>70.252863031407699</v>
      </c>
      <c r="M28" s="10" t="s">
        <v>159</v>
      </c>
      <c r="N28" s="18">
        <v>81.380305218291596</v>
      </c>
      <c r="O28" s="10" t="s">
        <v>186</v>
      </c>
      <c r="P28" s="18">
        <v>134.04955771527699</v>
      </c>
      <c r="Q28" s="10" t="s">
        <v>159</v>
      </c>
      <c r="R28" s="18">
        <v>72.247283786932599</v>
      </c>
      <c r="S28" s="10" t="s">
        <v>159</v>
      </c>
    </row>
    <row r="29" spans="1:19" x14ac:dyDescent="0.2">
      <c r="A29" s="12" t="s">
        <v>198</v>
      </c>
      <c r="B29" s="18">
        <v>38.256870157214202</v>
      </c>
      <c r="C29" s="10" t="s">
        <v>159</v>
      </c>
      <c r="D29" s="18">
        <v>57.899004085749901</v>
      </c>
      <c r="E29" s="10" t="s">
        <v>159</v>
      </c>
      <c r="F29" s="18">
        <v>141.99452829475999</v>
      </c>
      <c r="G29" s="10" t="s">
        <v>159</v>
      </c>
      <c r="H29" s="18">
        <v>67.566958390742599</v>
      </c>
      <c r="I29" s="10" t="s">
        <v>159</v>
      </c>
      <c r="J29" s="18">
        <v>45.726969224264899</v>
      </c>
      <c r="K29" s="10" t="s">
        <v>159</v>
      </c>
      <c r="L29" s="18">
        <v>70.948961943873101</v>
      </c>
      <c r="M29" s="10" t="s">
        <v>159</v>
      </c>
      <c r="N29" s="18">
        <v>82.270576163791205</v>
      </c>
      <c r="O29" s="10" t="s">
        <v>159</v>
      </c>
      <c r="P29" s="18">
        <v>127.58727933102</v>
      </c>
      <c r="Q29" s="10" t="s">
        <v>225</v>
      </c>
      <c r="R29" s="18">
        <v>73.245959722130394</v>
      </c>
      <c r="S29" s="10" t="s">
        <v>159</v>
      </c>
    </row>
    <row r="30" spans="1:19" x14ac:dyDescent="0.2">
      <c r="A30" s="12" t="s">
        <v>199</v>
      </c>
      <c r="B30" s="18">
        <v>44.959302556673897</v>
      </c>
      <c r="C30" s="10" t="s">
        <v>197</v>
      </c>
      <c r="D30" s="18">
        <v>75.401966533473299</v>
      </c>
      <c r="E30" s="10" t="s">
        <v>197</v>
      </c>
      <c r="F30" s="18">
        <v>147.981652363981</v>
      </c>
      <c r="G30" s="10" t="s">
        <v>159</v>
      </c>
      <c r="H30" s="18">
        <v>80.869314069860593</v>
      </c>
      <c r="I30" s="10" t="s">
        <v>197</v>
      </c>
      <c r="J30" s="18">
        <v>54.806380654676502</v>
      </c>
      <c r="K30" s="10" t="s">
        <v>197</v>
      </c>
      <c r="L30" s="18">
        <v>84.384345976505799</v>
      </c>
      <c r="M30" s="10" t="s">
        <v>197</v>
      </c>
      <c r="N30" s="18">
        <v>100.221188369666</v>
      </c>
      <c r="O30" s="10" t="s">
        <v>197</v>
      </c>
      <c r="P30" s="18">
        <v>138.30988696915301</v>
      </c>
      <c r="Q30" s="10" t="s">
        <v>159</v>
      </c>
      <c r="R30" s="18">
        <v>88.338878505474895</v>
      </c>
      <c r="S30" s="10" t="s">
        <v>159</v>
      </c>
    </row>
    <row r="31" spans="1:19" x14ac:dyDescent="0.2">
      <c r="A31" s="12" t="s">
        <v>200</v>
      </c>
      <c r="B31" s="18">
        <v>42.574695218242702</v>
      </c>
      <c r="C31" s="10" t="s">
        <v>159</v>
      </c>
      <c r="D31" s="18">
        <v>74.783133058085895</v>
      </c>
      <c r="E31" s="10" t="s">
        <v>159</v>
      </c>
      <c r="F31" s="18">
        <v>144.10861136823999</v>
      </c>
      <c r="G31" s="10" t="s">
        <v>226</v>
      </c>
      <c r="H31" s="18">
        <v>83.429763472416198</v>
      </c>
      <c r="I31" s="10" t="s">
        <v>159</v>
      </c>
      <c r="J31" s="18">
        <v>56.477872137056401</v>
      </c>
      <c r="K31" s="10" t="s">
        <v>159</v>
      </c>
      <c r="L31" s="18">
        <v>91.010406835173299</v>
      </c>
      <c r="M31" s="10" t="s">
        <v>159</v>
      </c>
      <c r="N31" s="18">
        <v>100.119614407407</v>
      </c>
      <c r="O31" s="10" t="s">
        <v>159</v>
      </c>
      <c r="P31" s="18">
        <v>140.736531571885</v>
      </c>
      <c r="Q31" s="10" t="s">
        <v>159</v>
      </c>
      <c r="R31" s="18">
        <v>89.093365089232506</v>
      </c>
      <c r="S31" s="10" t="s">
        <v>159</v>
      </c>
    </row>
    <row r="32" spans="1:19" x14ac:dyDescent="0.2">
      <c r="A32" s="15" t="s">
        <v>201</v>
      </c>
      <c r="B32" s="19">
        <v>40.712287585948602</v>
      </c>
      <c r="C32" s="14" t="s">
        <v>159</v>
      </c>
      <c r="D32" s="19">
        <v>79.565865469478894</v>
      </c>
      <c r="E32" s="14" t="s">
        <v>159</v>
      </c>
      <c r="F32" s="19">
        <v>130.57746467572301</v>
      </c>
      <c r="G32" s="14" t="s">
        <v>159</v>
      </c>
      <c r="H32" s="19">
        <v>88.544642214399403</v>
      </c>
      <c r="I32" s="14" t="s">
        <v>159</v>
      </c>
      <c r="J32" s="19">
        <v>58.986971116755903</v>
      </c>
      <c r="K32" s="14" t="s">
        <v>159</v>
      </c>
      <c r="L32" s="19">
        <v>96.107102439305507</v>
      </c>
      <c r="M32" s="14" t="s">
        <v>159</v>
      </c>
      <c r="N32" s="19">
        <v>110.77843914819699</v>
      </c>
      <c r="O32" s="14" t="s">
        <v>159</v>
      </c>
      <c r="P32" s="19">
        <v>147.77015069587901</v>
      </c>
      <c r="Q32" s="14" t="s">
        <v>159</v>
      </c>
      <c r="R32" s="19">
        <v>95.274324623865695</v>
      </c>
      <c r="S32" s="14" t="s">
        <v>159</v>
      </c>
    </row>
    <row r="34" spans="1:2" x14ac:dyDescent="0.2">
      <c r="A34" s="16" t="s">
        <v>202</v>
      </c>
      <c r="B34" s="16" t="s">
        <v>227</v>
      </c>
    </row>
    <row r="36" spans="1:2" x14ac:dyDescent="0.2">
      <c r="B36" s="16" t="s">
        <v>365</v>
      </c>
    </row>
    <row r="37" spans="1:2" x14ac:dyDescent="0.2">
      <c r="B37" s="16" t="s">
        <v>366</v>
      </c>
    </row>
    <row r="38" spans="1:2" x14ac:dyDescent="0.2">
      <c r="B38" s="16" t="s">
        <v>367</v>
      </c>
    </row>
    <row r="39" spans="1:2" x14ac:dyDescent="0.2">
      <c r="B39" s="16" t="s">
        <v>368</v>
      </c>
    </row>
    <row r="40" spans="1:2" x14ac:dyDescent="0.2">
      <c r="B40" s="16" t="s">
        <v>369</v>
      </c>
    </row>
    <row r="42" spans="1:2" x14ac:dyDescent="0.2">
      <c r="B42" s="16" t="s">
        <v>208</v>
      </c>
    </row>
    <row r="43" spans="1:2" x14ac:dyDescent="0.2">
      <c r="B43" s="16" t="s">
        <v>209</v>
      </c>
    </row>
    <row r="46" spans="1:2" x14ac:dyDescent="0.2">
      <c r="A46" s="17" t="str">
        <f>HYPERLINK("#'LOTTERIES 12'!A2", "&lt;&lt;&lt; Previous table")</f>
        <v>&lt;&lt;&lt; Previous table</v>
      </c>
    </row>
    <row r="47" spans="1:2" x14ac:dyDescent="0.2">
      <c r="A47" s="17" t="str">
        <f>HYPERLINK("#'LOTTERIES 14'!A2", "&gt;&gt;&gt; Next table")</f>
        <v>&gt;&gt;&gt; Next table</v>
      </c>
    </row>
  </sheetData>
  <mergeCells count="12">
    <mergeCell ref="A2:S2"/>
    <mergeCell ref="A3:S3"/>
    <mergeCell ref="A6:S6"/>
    <mergeCell ref="B5:C5"/>
    <mergeCell ref="D5:E5"/>
    <mergeCell ref="F5:G5"/>
    <mergeCell ref="H5:I5"/>
    <mergeCell ref="J5:K5"/>
    <mergeCell ref="L5:M5"/>
    <mergeCell ref="N5:O5"/>
    <mergeCell ref="P5:Q5"/>
    <mergeCell ref="R5:S5"/>
  </mergeCells>
  <pageMargins left="0.7" right="0.7" top="0.75" bottom="0.75" header="0.3" footer="0.3"/>
  <pageSetup paperSize="9" orientation="portrait" horizontalDpi="300" verticalDpi="300"/>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B00-000000000000}">
  <dimension ref="A1:S47"/>
  <sheetViews>
    <sheetView workbookViewId="0"/>
  </sheetViews>
  <sheetFormatPr defaultColWidth="11.42578125" defaultRowHeight="12.75" x14ac:dyDescent="0.2"/>
  <cols>
    <col min="1" max="2" width="12.7109375" customWidth="1"/>
    <col min="3" max="3" width="4.42578125" customWidth="1"/>
    <col min="4" max="4" width="12.7109375" customWidth="1"/>
    <col min="5" max="5" width="4.42578125" customWidth="1"/>
    <col min="6" max="6" width="12.7109375" customWidth="1"/>
    <col min="7" max="7" width="4.42578125" customWidth="1"/>
    <col min="8" max="8" width="12.7109375" customWidth="1"/>
    <col min="9" max="9" width="4.42578125" customWidth="1"/>
    <col min="10" max="10" width="12.7109375" customWidth="1"/>
    <col min="11" max="11" width="4.42578125" customWidth="1"/>
    <col min="12" max="12" width="12.7109375" customWidth="1"/>
    <col min="13" max="13" width="4.42578125" customWidth="1"/>
    <col min="14" max="14" width="12.7109375" customWidth="1"/>
    <col min="15" max="15" width="4.42578125" customWidth="1"/>
    <col min="16" max="16" width="12.7109375" customWidth="1"/>
    <col min="17" max="17" width="4.42578125" customWidth="1"/>
    <col min="18" max="18" width="12.7109375" customWidth="1"/>
    <col min="19" max="19" width="4.42578125" customWidth="1"/>
  </cols>
  <sheetData>
    <row r="1" spans="1:19" x14ac:dyDescent="0.2">
      <c r="A1" s="8" t="str">
        <f>HYPERLINK("#'INDEX'!B79", "Link to index")</f>
        <v>Link to index</v>
      </c>
    </row>
    <row r="2" spans="1:19" ht="15.75" customHeight="1" x14ac:dyDescent="0.2">
      <c r="A2" s="25" t="s">
        <v>372</v>
      </c>
      <c r="B2" s="24"/>
      <c r="C2" s="24"/>
      <c r="D2" s="24"/>
      <c r="E2" s="24"/>
      <c r="F2" s="24"/>
      <c r="G2" s="24"/>
      <c r="H2" s="24"/>
      <c r="I2" s="24"/>
      <c r="J2" s="24"/>
      <c r="K2" s="24"/>
      <c r="L2" s="24"/>
      <c r="M2" s="24"/>
      <c r="N2" s="24"/>
      <c r="O2" s="24"/>
      <c r="P2" s="24"/>
      <c r="Q2" s="24"/>
      <c r="R2" s="24"/>
      <c r="S2" s="24"/>
    </row>
    <row r="3" spans="1:19" ht="15.75" customHeight="1" x14ac:dyDescent="0.2">
      <c r="A3" s="25" t="s">
        <v>97</v>
      </c>
      <c r="B3" s="24"/>
      <c r="C3" s="24"/>
      <c r="D3" s="24"/>
      <c r="E3" s="24"/>
      <c r="F3" s="24"/>
      <c r="G3" s="24"/>
      <c r="H3" s="24"/>
      <c r="I3" s="24"/>
      <c r="J3" s="24"/>
      <c r="K3" s="24"/>
      <c r="L3" s="24"/>
      <c r="M3" s="24"/>
      <c r="N3" s="24"/>
      <c r="O3" s="24"/>
      <c r="P3" s="24"/>
      <c r="Q3" s="24"/>
      <c r="R3" s="24"/>
      <c r="S3" s="24"/>
    </row>
    <row r="4" spans="1:19" ht="15.75" customHeight="1" x14ac:dyDescent="0.2"/>
    <row r="5" spans="1:19" ht="55.5" customHeight="1" x14ac:dyDescent="0.2">
      <c r="A5" s="11" t="s">
        <v>159</v>
      </c>
      <c r="B5" s="27" t="s">
        <v>160</v>
      </c>
      <c r="C5" s="27" t="s">
        <v>159</v>
      </c>
      <c r="D5" s="27" t="s">
        <v>161</v>
      </c>
      <c r="E5" s="27" t="s">
        <v>159</v>
      </c>
      <c r="F5" s="27" t="s">
        <v>162</v>
      </c>
      <c r="G5" s="27" t="s">
        <v>159</v>
      </c>
      <c r="H5" s="27" t="s">
        <v>163</v>
      </c>
      <c r="I5" s="27" t="s">
        <v>159</v>
      </c>
      <c r="J5" s="27" t="s">
        <v>164</v>
      </c>
      <c r="K5" s="27" t="s">
        <v>159</v>
      </c>
      <c r="L5" s="27" t="s">
        <v>165</v>
      </c>
      <c r="M5" s="27" t="s">
        <v>159</v>
      </c>
      <c r="N5" s="27" t="s">
        <v>166</v>
      </c>
      <c r="O5" s="27" t="s">
        <v>159</v>
      </c>
      <c r="P5" s="27" t="s">
        <v>167</v>
      </c>
      <c r="Q5" s="27" t="s">
        <v>159</v>
      </c>
      <c r="R5" s="27" t="s">
        <v>168</v>
      </c>
      <c r="S5" s="27" t="s">
        <v>159</v>
      </c>
    </row>
    <row r="6" spans="1:19" x14ac:dyDescent="0.2">
      <c r="A6" s="26" t="s">
        <v>212</v>
      </c>
      <c r="B6" s="26"/>
      <c r="C6" s="26"/>
      <c r="D6" s="26"/>
      <c r="E6" s="26"/>
      <c r="F6" s="26"/>
      <c r="G6" s="26"/>
      <c r="H6" s="26"/>
      <c r="I6" s="26"/>
      <c r="J6" s="26"/>
      <c r="K6" s="26"/>
      <c r="L6" s="26"/>
      <c r="M6" s="26"/>
      <c r="N6" s="26"/>
      <c r="O6" s="26"/>
      <c r="P6" s="26"/>
      <c r="Q6" s="26"/>
      <c r="R6" s="26"/>
      <c r="S6" s="26"/>
    </row>
    <row r="7" spans="1:19" x14ac:dyDescent="0.2">
      <c r="A7" s="12" t="s">
        <v>170</v>
      </c>
      <c r="B7" s="18">
        <v>0</v>
      </c>
      <c r="C7" s="10" t="s">
        <v>178</v>
      </c>
      <c r="D7" s="18">
        <v>100.420209348155</v>
      </c>
      <c r="E7" s="10" t="s">
        <v>159</v>
      </c>
      <c r="F7" s="18">
        <v>165.51385708873499</v>
      </c>
      <c r="G7" s="10" t="s">
        <v>159</v>
      </c>
      <c r="H7" s="18">
        <v>127.571982129668</v>
      </c>
      <c r="I7" s="10" t="s">
        <v>159</v>
      </c>
      <c r="J7" s="18">
        <v>0</v>
      </c>
      <c r="K7" s="10" t="s">
        <v>178</v>
      </c>
      <c r="L7" s="18">
        <v>106.52802144951499</v>
      </c>
      <c r="M7" s="10" t="s">
        <v>159</v>
      </c>
      <c r="N7" s="18">
        <v>156.27148788066799</v>
      </c>
      <c r="O7" s="10" t="s">
        <v>159</v>
      </c>
      <c r="P7" s="18">
        <v>165.83654726530301</v>
      </c>
      <c r="Q7" s="10" t="s">
        <v>159</v>
      </c>
      <c r="R7" s="18">
        <v>116.336821529909</v>
      </c>
      <c r="S7" s="10" t="s">
        <v>180</v>
      </c>
    </row>
    <row r="8" spans="1:19" x14ac:dyDescent="0.2">
      <c r="A8" s="12" t="s">
        <v>171</v>
      </c>
      <c r="B8" s="18">
        <v>0</v>
      </c>
      <c r="C8" s="10" t="s">
        <v>178</v>
      </c>
      <c r="D8" s="18">
        <v>102.003368522592</v>
      </c>
      <c r="E8" s="10" t="s">
        <v>159</v>
      </c>
      <c r="F8" s="18">
        <v>152.52689048486201</v>
      </c>
      <c r="G8" s="10" t="s">
        <v>159</v>
      </c>
      <c r="H8" s="18">
        <v>132.08359406065401</v>
      </c>
      <c r="I8" s="10" t="s">
        <v>159</v>
      </c>
      <c r="J8" s="18">
        <v>0</v>
      </c>
      <c r="K8" s="10" t="s">
        <v>178</v>
      </c>
      <c r="L8" s="18">
        <v>89.029729247341507</v>
      </c>
      <c r="M8" s="10" t="s">
        <v>159</v>
      </c>
      <c r="N8" s="18">
        <v>140.54930892759501</v>
      </c>
      <c r="O8" s="10" t="s">
        <v>159</v>
      </c>
      <c r="P8" s="18">
        <v>152.990828188329</v>
      </c>
      <c r="Q8" s="10" t="s">
        <v>159</v>
      </c>
      <c r="R8" s="18">
        <v>112.05540541513901</v>
      </c>
      <c r="S8" s="10" t="s">
        <v>180</v>
      </c>
    </row>
    <row r="9" spans="1:19" x14ac:dyDescent="0.2">
      <c r="A9" s="12" t="s">
        <v>172</v>
      </c>
      <c r="B9" s="18">
        <v>0</v>
      </c>
      <c r="C9" s="10" t="s">
        <v>178</v>
      </c>
      <c r="D9" s="18">
        <v>101.354702817828</v>
      </c>
      <c r="E9" s="10" t="s">
        <v>159</v>
      </c>
      <c r="F9" s="18">
        <v>155.94466215306099</v>
      </c>
      <c r="G9" s="10" t="s">
        <v>159</v>
      </c>
      <c r="H9" s="18">
        <v>112.074965670525</v>
      </c>
      <c r="I9" s="10" t="s">
        <v>159</v>
      </c>
      <c r="J9" s="18">
        <v>0</v>
      </c>
      <c r="K9" s="10" t="s">
        <v>178</v>
      </c>
      <c r="L9" s="18">
        <v>94.787202928527506</v>
      </c>
      <c r="M9" s="10" t="s">
        <v>159</v>
      </c>
      <c r="N9" s="18">
        <v>144.93441737348601</v>
      </c>
      <c r="O9" s="10" t="s">
        <v>159</v>
      </c>
      <c r="P9" s="18">
        <v>164.97707843593801</v>
      </c>
      <c r="Q9" s="10" t="s">
        <v>159</v>
      </c>
      <c r="R9" s="18">
        <v>110.756894664538</v>
      </c>
      <c r="S9" s="10" t="s">
        <v>180</v>
      </c>
    </row>
    <row r="10" spans="1:19" x14ac:dyDescent="0.2">
      <c r="A10" s="12" t="s">
        <v>173</v>
      </c>
      <c r="B10" s="18">
        <v>0</v>
      </c>
      <c r="C10" s="10" t="s">
        <v>178</v>
      </c>
      <c r="D10" s="18">
        <v>100.83711146828701</v>
      </c>
      <c r="E10" s="10" t="s">
        <v>159</v>
      </c>
      <c r="F10" s="18">
        <v>153.22007053155301</v>
      </c>
      <c r="G10" s="10" t="s">
        <v>159</v>
      </c>
      <c r="H10" s="18">
        <v>123.619464670542</v>
      </c>
      <c r="I10" s="10" t="s">
        <v>159</v>
      </c>
      <c r="J10" s="18">
        <v>0</v>
      </c>
      <c r="K10" s="10" t="s">
        <v>178</v>
      </c>
      <c r="L10" s="18">
        <v>97.393628824776698</v>
      </c>
      <c r="M10" s="10" t="s">
        <v>159</v>
      </c>
      <c r="N10" s="18">
        <v>145.57836944178101</v>
      </c>
      <c r="O10" s="10" t="s">
        <v>159</v>
      </c>
      <c r="P10" s="18">
        <v>161.13127003376999</v>
      </c>
      <c r="Q10" s="10" t="s">
        <v>159</v>
      </c>
      <c r="R10" s="18">
        <v>112.576327938331</v>
      </c>
      <c r="S10" s="10" t="s">
        <v>180</v>
      </c>
    </row>
    <row r="11" spans="1:19" x14ac:dyDescent="0.2">
      <c r="A11" s="12" t="s">
        <v>174</v>
      </c>
      <c r="B11" s="18">
        <v>0</v>
      </c>
      <c r="C11" s="10" t="s">
        <v>178</v>
      </c>
      <c r="D11" s="18">
        <v>97.8996625071849</v>
      </c>
      <c r="E11" s="10" t="s">
        <v>159</v>
      </c>
      <c r="F11" s="18">
        <v>152.53049676991799</v>
      </c>
      <c r="G11" s="10" t="s">
        <v>159</v>
      </c>
      <c r="H11" s="18">
        <v>122.138369022939</v>
      </c>
      <c r="I11" s="10" t="s">
        <v>159</v>
      </c>
      <c r="J11" s="18">
        <v>0</v>
      </c>
      <c r="K11" s="10" t="s">
        <v>178</v>
      </c>
      <c r="L11" s="18">
        <v>101.4161360083</v>
      </c>
      <c r="M11" s="10" t="s">
        <v>159</v>
      </c>
      <c r="N11" s="18">
        <v>139.15114956261201</v>
      </c>
      <c r="O11" s="10" t="s">
        <v>159</v>
      </c>
      <c r="P11" s="18">
        <v>152.53745145977899</v>
      </c>
      <c r="Q11" s="10" t="s">
        <v>159</v>
      </c>
      <c r="R11" s="18">
        <v>109.04270307338101</v>
      </c>
      <c r="S11" s="10" t="s">
        <v>180</v>
      </c>
    </row>
    <row r="12" spans="1:19" x14ac:dyDescent="0.2">
      <c r="A12" s="12" t="s">
        <v>175</v>
      </c>
      <c r="B12" s="18">
        <v>0</v>
      </c>
      <c r="C12" s="10" t="s">
        <v>178</v>
      </c>
      <c r="D12" s="18">
        <v>82.744211850601999</v>
      </c>
      <c r="E12" s="10" t="s">
        <v>159</v>
      </c>
      <c r="F12" s="18">
        <v>127.766849439615</v>
      </c>
      <c r="G12" s="10" t="s">
        <v>159</v>
      </c>
      <c r="H12" s="18">
        <v>96.378000911253594</v>
      </c>
      <c r="I12" s="10" t="s">
        <v>159</v>
      </c>
      <c r="J12" s="18">
        <v>0</v>
      </c>
      <c r="K12" s="10" t="s">
        <v>178</v>
      </c>
      <c r="L12" s="18">
        <v>89.232102803605798</v>
      </c>
      <c r="M12" s="10" t="s">
        <v>159</v>
      </c>
      <c r="N12" s="18">
        <v>121.267022675861</v>
      </c>
      <c r="O12" s="10" t="s">
        <v>159</v>
      </c>
      <c r="P12" s="18">
        <v>152.16579068439</v>
      </c>
      <c r="Q12" s="10" t="s">
        <v>159</v>
      </c>
      <c r="R12" s="18">
        <v>94.238860859223195</v>
      </c>
      <c r="S12" s="10" t="s">
        <v>180</v>
      </c>
    </row>
    <row r="13" spans="1:19" x14ac:dyDescent="0.2">
      <c r="A13" s="12" t="s">
        <v>176</v>
      </c>
      <c r="B13" s="18">
        <v>0</v>
      </c>
      <c r="C13" s="10" t="s">
        <v>178</v>
      </c>
      <c r="D13" s="18">
        <v>82.089963589852104</v>
      </c>
      <c r="E13" s="10" t="s">
        <v>159</v>
      </c>
      <c r="F13" s="18">
        <v>116.89663948099199</v>
      </c>
      <c r="G13" s="10" t="s">
        <v>159</v>
      </c>
      <c r="H13" s="18">
        <v>92.066509094766701</v>
      </c>
      <c r="I13" s="10" t="s">
        <v>159</v>
      </c>
      <c r="J13" s="18">
        <v>0</v>
      </c>
      <c r="K13" s="10" t="s">
        <v>178</v>
      </c>
      <c r="L13" s="18">
        <v>89.908985967393406</v>
      </c>
      <c r="M13" s="10" t="s">
        <v>159</v>
      </c>
      <c r="N13" s="18">
        <v>113.254737579318</v>
      </c>
      <c r="O13" s="10" t="s">
        <v>159</v>
      </c>
      <c r="P13" s="18">
        <v>146.19481294408899</v>
      </c>
      <c r="Q13" s="10" t="s">
        <v>159</v>
      </c>
      <c r="R13" s="18">
        <v>90.623439209268497</v>
      </c>
      <c r="S13" s="10" t="s">
        <v>180</v>
      </c>
    </row>
    <row r="14" spans="1:19" x14ac:dyDescent="0.2">
      <c r="A14" s="12" t="s">
        <v>177</v>
      </c>
      <c r="B14" s="18">
        <v>83.326675194276206</v>
      </c>
      <c r="C14" s="10" t="s">
        <v>159</v>
      </c>
      <c r="D14" s="18">
        <v>84.800659552763193</v>
      </c>
      <c r="E14" s="10" t="s">
        <v>159</v>
      </c>
      <c r="F14" s="18">
        <v>113.064116070925</v>
      </c>
      <c r="G14" s="10" t="s">
        <v>159</v>
      </c>
      <c r="H14" s="18">
        <v>92.663456600163499</v>
      </c>
      <c r="I14" s="10" t="s">
        <v>159</v>
      </c>
      <c r="J14" s="18">
        <v>0</v>
      </c>
      <c r="K14" s="10" t="s">
        <v>178</v>
      </c>
      <c r="L14" s="18">
        <v>91.339808981698795</v>
      </c>
      <c r="M14" s="10" t="s">
        <v>159</v>
      </c>
      <c r="N14" s="18">
        <v>120.275353934753</v>
      </c>
      <c r="O14" s="10" t="s">
        <v>159</v>
      </c>
      <c r="P14" s="18">
        <v>149.11726836065</v>
      </c>
      <c r="Q14" s="10" t="s">
        <v>159</v>
      </c>
      <c r="R14" s="18">
        <v>95.133867373377896</v>
      </c>
      <c r="S14" s="10" t="s">
        <v>180</v>
      </c>
    </row>
    <row r="15" spans="1:19" x14ac:dyDescent="0.2">
      <c r="A15" s="12" t="s">
        <v>181</v>
      </c>
      <c r="B15" s="18">
        <v>78.044552407872999</v>
      </c>
      <c r="C15" s="10" t="s">
        <v>159</v>
      </c>
      <c r="D15" s="18">
        <v>83.212112330205201</v>
      </c>
      <c r="E15" s="10" t="s">
        <v>159</v>
      </c>
      <c r="F15" s="18">
        <v>108.490517178874</v>
      </c>
      <c r="G15" s="10" t="s">
        <v>159</v>
      </c>
      <c r="H15" s="18">
        <v>89.860112615078904</v>
      </c>
      <c r="I15" s="10" t="s">
        <v>159</v>
      </c>
      <c r="J15" s="18">
        <v>0</v>
      </c>
      <c r="K15" s="10" t="s">
        <v>178</v>
      </c>
      <c r="L15" s="18">
        <v>88.883476229959896</v>
      </c>
      <c r="M15" s="10" t="s">
        <v>159</v>
      </c>
      <c r="N15" s="18">
        <v>119.706854039628</v>
      </c>
      <c r="O15" s="10" t="s">
        <v>159</v>
      </c>
      <c r="P15" s="18">
        <v>150.34818394940001</v>
      </c>
      <c r="Q15" s="10" t="s">
        <v>159</v>
      </c>
      <c r="R15" s="18">
        <v>93.932127855808005</v>
      </c>
      <c r="S15" s="10" t="s">
        <v>180</v>
      </c>
    </row>
    <row r="16" spans="1:19" x14ac:dyDescent="0.2">
      <c r="A16" s="12" t="s">
        <v>182</v>
      </c>
      <c r="B16" s="18">
        <v>73.7119072221126</v>
      </c>
      <c r="C16" s="10" t="s">
        <v>159</v>
      </c>
      <c r="D16" s="18">
        <v>83.501590489065805</v>
      </c>
      <c r="E16" s="10" t="s">
        <v>159</v>
      </c>
      <c r="F16" s="18">
        <v>108.241009576202</v>
      </c>
      <c r="G16" s="10" t="s">
        <v>159</v>
      </c>
      <c r="H16" s="18">
        <v>89.051314886470095</v>
      </c>
      <c r="I16" s="10" t="s">
        <v>159</v>
      </c>
      <c r="J16" s="18">
        <v>0</v>
      </c>
      <c r="K16" s="10" t="s">
        <v>178</v>
      </c>
      <c r="L16" s="18">
        <v>86.640611881920805</v>
      </c>
      <c r="M16" s="10" t="s">
        <v>159</v>
      </c>
      <c r="N16" s="18">
        <v>114.82801264675101</v>
      </c>
      <c r="O16" s="10" t="s">
        <v>159</v>
      </c>
      <c r="P16" s="18">
        <v>154.008878362877</v>
      </c>
      <c r="Q16" s="10" t="s">
        <v>159</v>
      </c>
      <c r="R16" s="18">
        <v>92.9709522423653</v>
      </c>
      <c r="S16" s="10" t="s">
        <v>180</v>
      </c>
    </row>
    <row r="17" spans="1:19" x14ac:dyDescent="0.2">
      <c r="A17" s="12" t="s">
        <v>183</v>
      </c>
      <c r="B17" s="18">
        <v>70.656113904516403</v>
      </c>
      <c r="C17" s="10" t="s">
        <v>159</v>
      </c>
      <c r="D17" s="18">
        <v>79.306764260939303</v>
      </c>
      <c r="E17" s="10" t="s">
        <v>159</v>
      </c>
      <c r="F17" s="18">
        <v>121.57124476595</v>
      </c>
      <c r="G17" s="10" t="s">
        <v>159</v>
      </c>
      <c r="H17" s="18">
        <v>86.504365266404207</v>
      </c>
      <c r="I17" s="10" t="s">
        <v>159</v>
      </c>
      <c r="J17" s="18">
        <v>0</v>
      </c>
      <c r="K17" s="10" t="s">
        <v>178</v>
      </c>
      <c r="L17" s="18">
        <v>86.093746539283799</v>
      </c>
      <c r="M17" s="10" t="s">
        <v>159</v>
      </c>
      <c r="N17" s="18">
        <v>107.294673240698</v>
      </c>
      <c r="O17" s="10" t="s">
        <v>159</v>
      </c>
      <c r="P17" s="18">
        <v>150.407268878965</v>
      </c>
      <c r="Q17" s="10" t="s">
        <v>159</v>
      </c>
      <c r="R17" s="18">
        <v>89.004257345734899</v>
      </c>
      <c r="S17" s="10" t="s">
        <v>180</v>
      </c>
    </row>
    <row r="18" spans="1:19" x14ac:dyDescent="0.2">
      <c r="A18" s="12" t="s">
        <v>184</v>
      </c>
      <c r="B18" s="18">
        <v>70.349780571703107</v>
      </c>
      <c r="C18" s="10" t="s">
        <v>159</v>
      </c>
      <c r="D18" s="18">
        <v>75.769897100934799</v>
      </c>
      <c r="E18" s="10" t="s">
        <v>159</v>
      </c>
      <c r="F18" s="18">
        <v>117.91879149145601</v>
      </c>
      <c r="G18" s="10" t="s">
        <v>159</v>
      </c>
      <c r="H18" s="18">
        <v>87.981817590840095</v>
      </c>
      <c r="I18" s="10" t="s">
        <v>159</v>
      </c>
      <c r="J18" s="18">
        <v>0</v>
      </c>
      <c r="K18" s="10" t="s">
        <v>178</v>
      </c>
      <c r="L18" s="18">
        <v>87.386830089943601</v>
      </c>
      <c r="M18" s="10" t="s">
        <v>159</v>
      </c>
      <c r="N18" s="18">
        <v>107.10202866619601</v>
      </c>
      <c r="O18" s="10" t="s">
        <v>159</v>
      </c>
      <c r="P18" s="18">
        <v>160.006688662573</v>
      </c>
      <c r="Q18" s="10" t="s">
        <v>159</v>
      </c>
      <c r="R18" s="18">
        <v>89.134527714125198</v>
      </c>
      <c r="S18" s="10" t="s">
        <v>180</v>
      </c>
    </row>
    <row r="19" spans="1:19" x14ac:dyDescent="0.2">
      <c r="A19" s="12" t="s">
        <v>185</v>
      </c>
      <c r="B19" s="18">
        <v>67.750098099562294</v>
      </c>
      <c r="C19" s="10" t="s">
        <v>159</v>
      </c>
      <c r="D19" s="18">
        <v>77.660251821214601</v>
      </c>
      <c r="E19" s="10" t="s">
        <v>159</v>
      </c>
      <c r="F19" s="18">
        <v>112.026959194467</v>
      </c>
      <c r="G19" s="10" t="s">
        <v>159</v>
      </c>
      <c r="H19" s="18">
        <v>86.555585120486398</v>
      </c>
      <c r="I19" s="10" t="s">
        <v>159</v>
      </c>
      <c r="J19" s="18">
        <v>0</v>
      </c>
      <c r="K19" s="10" t="s">
        <v>178</v>
      </c>
      <c r="L19" s="18">
        <v>87.462287096301196</v>
      </c>
      <c r="M19" s="10" t="s">
        <v>159</v>
      </c>
      <c r="N19" s="18">
        <v>106.921962509656</v>
      </c>
      <c r="O19" s="10" t="s">
        <v>159</v>
      </c>
      <c r="P19" s="18">
        <v>165.13983631027301</v>
      </c>
      <c r="Q19" s="10" t="s">
        <v>159</v>
      </c>
      <c r="R19" s="18">
        <v>89.998412775329399</v>
      </c>
      <c r="S19" s="10" t="s">
        <v>180</v>
      </c>
    </row>
    <row r="20" spans="1:19" x14ac:dyDescent="0.2">
      <c r="A20" s="12" t="s">
        <v>187</v>
      </c>
      <c r="B20" s="18">
        <v>65.250085254253094</v>
      </c>
      <c r="C20" s="10" t="s">
        <v>159</v>
      </c>
      <c r="D20" s="18">
        <v>81.142857682095993</v>
      </c>
      <c r="E20" s="10" t="s">
        <v>159</v>
      </c>
      <c r="F20" s="18">
        <v>108.672914108876</v>
      </c>
      <c r="G20" s="10" t="s">
        <v>159</v>
      </c>
      <c r="H20" s="18">
        <v>88.387452549894704</v>
      </c>
      <c r="I20" s="10" t="s">
        <v>159</v>
      </c>
      <c r="J20" s="18">
        <v>0</v>
      </c>
      <c r="K20" s="10" t="s">
        <v>178</v>
      </c>
      <c r="L20" s="18">
        <v>77.491270559360402</v>
      </c>
      <c r="M20" s="10" t="s">
        <v>159</v>
      </c>
      <c r="N20" s="18">
        <v>105.640753622243</v>
      </c>
      <c r="O20" s="10" t="s">
        <v>159</v>
      </c>
      <c r="P20" s="18">
        <v>176.11438835029</v>
      </c>
      <c r="Q20" s="10" t="s">
        <v>159</v>
      </c>
      <c r="R20" s="18">
        <v>92.154557603152298</v>
      </c>
      <c r="S20" s="10" t="s">
        <v>180</v>
      </c>
    </row>
    <row r="21" spans="1:19" x14ac:dyDescent="0.2">
      <c r="A21" s="12" t="s">
        <v>188</v>
      </c>
      <c r="B21" s="18">
        <v>68.708580580223497</v>
      </c>
      <c r="C21" s="10" t="s">
        <v>159</v>
      </c>
      <c r="D21" s="18">
        <v>18.762899027226201</v>
      </c>
      <c r="E21" s="10" t="s">
        <v>180</v>
      </c>
      <c r="F21" s="18">
        <v>107.18931281666499</v>
      </c>
      <c r="G21" s="10" t="s">
        <v>159</v>
      </c>
      <c r="H21" s="18">
        <v>83.731254694663903</v>
      </c>
      <c r="I21" s="10" t="s">
        <v>159</v>
      </c>
      <c r="J21" s="18">
        <v>0</v>
      </c>
      <c r="K21" s="10" t="s">
        <v>178</v>
      </c>
      <c r="L21" s="18">
        <v>85.8406557686382</v>
      </c>
      <c r="M21" s="10" t="s">
        <v>159</v>
      </c>
      <c r="N21" s="18">
        <v>100.18479887073001</v>
      </c>
      <c r="O21" s="10" t="s">
        <v>159</v>
      </c>
      <c r="P21" s="18">
        <v>167.79553503689701</v>
      </c>
      <c r="Q21" s="10" t="s">
        <v>159</v>
      </c>
      <c r="R21" s="18">
        <v>69.110349824063505</v>
      </c>
      <c r="S21" s="10" t="s">
        <v>180</v>
      </c>
    </row>
    <row r="22" spans="1:19" x14ac:dyDescent="0.2">
      <c r="A22" s="12" t="s">
        <v>189</v>
      </c>
      <c r="B22" s="18">
        <v>60.324730063803599</v>
      </c>
      <c r="C22" s="10" t="s">
        <v>159</v>
      </c>
      <c r="D22" s="18">
        <v>65.526976981457295</v>
      </c>
      <c r="E22" s="10" t="s">
        <v>159</v>
      </c>
      <c r="F22" s="18">
        <v>97.569859857785701</v>
      </c>
      <c r="G22" s="10" t="s">
        <v>159</v>
      </c>
      <c r="H22" s="18">
        <v>76.450431121749304</v>
      </c>
      <c r="I22" s="10" t="s">
        <v>159</v>
      </c>
      <c r="J22" s="18">
        <v>0</v>
      </c>
      <c r="K22" s="10" t="s">
        <v>178</v>
      </c>
      <c r="L22" s="18">
        <v>76.769871469300298</v>
      </c>
      <c r="M22" s="10" t="s">
        <v>159</v>
      </c>
      <c r="N22" s="18">
        <v>92.564952884527102</v>
      </c>
      <c r="O22" s="10" t="s">
        <v>159</v>
      </c>
      <c r="P22" s="18">
        <v>161.11521447878499</v>
      </c>
      <c r="Q22" s="10" t="s">
        <v>159</v>
      </c>
      <c r="R22" s="18">
        <v>79.976534246034106</v>
      </c>
      <c r="S22" s="10" t="s">
        <v>180</v>
      </c>
    </row>
    <row r="23" spans="1:19" x14ac:dyDescent="0.2">
      <c r="A23" s="12" t="s">
        <v>190</v>
      </c>
      <c r="B23" s="18">
        <v>56.652554249975502</v>
      </c>
      <c r="C23" s="10" t="s">
        <v>159</v>
      </c>
      <c r="D23" s="18">
        <v>69.528028189515297</v>
      </c>
      <c r="E23" s="10" t="s">
        <v>159</v>
      </c>
      <c r="F23" s="18">
        <v>108.16696812953801</v>
      </c>
      <c r="G23" s="10" t="s">
        <v>159</v>
      </c>
      <c r="H23" s="18">
        <v>80.476168334297199</v>
      </c>
      <c r="I23" s="10" t="s">
        <v>159</v>
      </c>
      <c r="J23" s="18">
        <v>0</v>
      </c>
      <c r="K23" s="10" t="s">
        <v>178</v>
      </c>
      <c r="L23" s="18">
        <v>80.976214186060602</v>
      </c>
      <c r="M23" s="10" t="s">
        <v>159</v>
      </c>
      <c r="N23" s="18">
        <v>99.798041730053995</v>
      </c>
      <c r="O23" s="10" t="s">
        <v>159</v>
      </c>
      <c r="P23" s="18">
        <v>164.294626123157</v>
      </c>
      <c r="Q23" s="10" t="s">
        <v>159</v>
      </c>
      <c r="R23" s="18">
        <v>84.529726455391298</v>
      </c>
      <c r="S23" s="10" t="s">
        <v>180</v>
      </c>
    </row>
    <row r="24" spans="1:19" x14ac:dyDescent="0.2">
      <c r="A24" s="12" t="s">
        <v>191</v>
      </c>
      <c r="B24" s="18">
        <v>62.1927607737898</v>
      </c>
      <c r="C24" s="10" t="s">
        <v>159</v>
      </c>
      <c r="D24" s="18">
        <v>71.298678039356304</v>
      </c>
      <c r="E24" s="10" t="s">
        <v>159</v>
      </c>
      <c r="F24" s="18">
        <v>124.608530928609</v>
      </c>
      <c r="G24" s="10" t="s">
        <v>159</v>
      </c>
      <c r="H24" s="18">
        <v>83.670905572977304</v>
      </c>
      <c r="I24" s="10" t="s">
        <v>159</v>
      </c>
      <c r="J24" s="18">
        <v>0</v>
      </c>
      <c r="K24" s="10" t="s">
        <v>178</v>
      </c>
      <c r="L24" s="18">
        <v>84.908179925902402</v>
      </c>
      <c r="M24" s="10" t="s">
        <v>159</v>
      </c>
      <c r="N24" s="18">
        <v>104.870913700694</v>
      </c>
      <c r="O24" s="10" t="s">
        <v>159</v>
      </c>
      <c r="P24" s="18">
        <v>166.68098845428401</v>
      </c>
      <c r="Q24" s="10" t="s">
        <v>179</v>
      </c>
      <c r="R24" s="18">
        <v>87.778557178497095</v>
      </c>
      <c r="S24" s="10" t="s">
        <v>180</v>
      </c>
    </row>
    <row r="25" spans="1:19" x14ac:dyDescent="0.2">
      <c r="A25" s="12" t="s">
        <v>192</v>
      </c>
      <c r="B25" s="18">
        <v>56.404539433168999</v>
      </c>
      <c r="C25" s="10" t="s">
        <v>159</v>
      </c>
      <c r="D25" s="18">
        <v>62.415131148296702</v>
      </c>
      <c r="E25" s="10" t="s">
        <v>159</v>
      </c>
      <c r="F25" s="18">
        <v>130.313653337467</v>
      </c>
      <c r="G25" s="10" t="s">
        <v>159</v>
      </c>
      <c r="H25" s="18">
        <v>74.117915246581006</v>
      </c>
      <c r="I25" s="10" t="s">
        <v>159</v>
      </c>
      <c r="J25" s="18">
        <v>51.339791122629698</v>
      </c>
      <c r="K25" s="10" t="s">
        <v>159</v>
      </c>
      <c r="L25" s="18">
        <v>79.636007082393306</v>
      </c>
      <c r="M25" s="10" t="s">
        <v>159</v>
      </c>
      <c r="N25" s="18">
        <v>92.945669802927497</v>
      </c>
      <c r="O25" s="10" t="s">
        <v>159</v>
      </c>
      <c r="P25" s="18">
        <v>157.48186115249101</v>
      </c>
      <c r="Q25" s="10" t="s">
        <v>159</v>
      </c>
      <c r="R25" s="18">
        <v>82.742135389988903</v>
      </c>
      <c r="S25" s="10" t="s">
        <v>159</v>
      </c>
    </row>
    <row r="26" spans="1:19" x14ac:dyDescent="0.2">
      <c r="A26" s="12" t="s">
        <v>193</v>
      </c>
      <c r="B26" s="18">
        <v>53.1969995332664</v>
      </c>
      <c r="C26" s="10" t="s">
        <v>159</v>
      </c>
      <c r="D26" s="18">
        <v>61.344294958194901</v>
      </c>
      <c r="E26" s="10" t="s">
        <v>159</v>
      </c>
      <c r="F26" s="18">
        <v>143.29646268618001</v>
      </c>
      <c r="G26" s="10" t="s">
        <v>159</v>
      </c>
      <c r="H26" s="18">
        <v>73.206545653676599</v>
      </c>
      <c r="I26" s="10" t="s">
        <v>159</v>
      </c>
      <c r="J26" s="18">
        <v>51.085443366856303</v>
      </c>
      <c r="K26" s="10" t="s">
        <v>159</v>
      </c>
      <c r="L26" s="18">
        <v>77.485081143586896</v>
      </c>
      <c r="M26" s="10" t="s">
        <v>159</v>
      </c>
      <c r="N26" s="18">
        <v>92.3738320819336</v>
      </c>
      <c r="O26" s="10" t="s">
        <v>159</v>
      </c>
      <c r="P26" s="18">
        <v>159.774401008464</v>
      </c>
      <c r="Q26" s="10" t="s">
        <v>159</v>
      </c>
      <c r="R26" s="18">
        <v>82.318832343224003</v>
      </c>
      <c r="S26" s="10" t="s">
        <v>159</v>
      </c>
    </row>
    <row r="27" spans="1:19" x14ac:dyDescent="0.2">
      <c r="A27" s="12" t="s">
        <v>195</v>
      </c>
      <c r="B27" s="18">
        <v>49.882642322150701</v>
      </c>
      <c r="C27" s="10" t="s">
        <v>159</v>
      </c>
      <c r="D27" s="18">
        <v>65.033700459444901</v>
      </c>
      <c r="E27" s="10" t="s">
        <v>159</v>
      </c>
      <c r="F27" s="18">
        <v>154.083571004064</v>
      </c>
      <c r="G27" s="10" t="s">
        <v>159</v>
      </c>
      <c r="H27" s="18">
        <v>76.580425571933702</v>
      </c>
      <c r="I27" s="10" t="s">
        <v>159</v>
      </c>
      <c r="J27" s="18">
        <v>52.328481712398499</v>
      </c>
      <c r="K27" s="10" t="s">
        <v>159</v>
      </c>
      <c r="L27" s="18">
        <v>81.406898862556602</v>
      </c>
      <c r="M27" s="10" t="s">
        <v>159</v>
      </c>
      <c r="N27" s="18">
        <v>96.490545393424</v>
      </c>
      <c r="O27" s="10" t="s">
        <v>159</v>
      </c>
      <c r="P27" s="18">
        <v>155.633807505345</v>
      </c>
      <c r="Q27" s="10" t="s">
        <v>159</v>
      </c>
      <c r="R27" s="18">
        <v>84.971820763177902</v>
      </c>
      <c r="S27" s="10" t="s">
        <v>159</v>
      </c>
    </row>
    <row r="28" spans="1:19" x14ac:dyDescent="0.2">
      <c r="A28" s="12" t="s">
        <v>196</v>
      </c>
      <c r="B28" s="18">
        <v>44.203952648475102</v>
      </c>
      <c r="C28" s="10" t="s">
        <v>159</v>
      </c>
      <c r="D28" s="18">
        <v>59.101350363411598</v>
      </c>
      <c r="E28" s="10" t="s">
        <v>159</v>
      </c>
      <c r="F28" s="18">
        <v>135.52720680803699</v>
      </c>
      <c r="G28" s="10" t="s">
        <v>159</v>
      </c>
      <c r="H28" s="18">
        <v>69.377162014059905</v>
      </c>
      <c r="I28" s="10" t="s">
        <v>159</v>
      </c>
      <c r="J28" s="18">
        <v>47.701165094790497</v>
      </c>
      <c r="K28" s="10" t="s">
        <v>159</v>
      </c>
      <c r="L28" s="18">
        <v>74.906637079767805</v>
      </c>
      <c r="M28" s="10" t="s">
        <v>159</v>
      </c>
      <c r="N28" s="18">
        <v>86.771196580301805</v>
      </c>
      <c r="O28" s="10" t="s">
        <v>186</v>
      </c>
      <c r="P28" s="18">
        <v>142.92942859841199</v>
      </c>
      <c r="Q28" s="10" t="s">
        <v>159</v>
      </c>
      <c r="R28" s="18">
        <v>77.033174636702199</v>
      </c>
      <c r="S28" s="10" t="s">
        <v>159</v>
      </c>
    </row>
    <row r="29" spans="1:19" x14ac:dyDescent="0.2">
      <c r="A29" s="12" t="s">
        <v>198</v>
      </c>
      <c r="B29" s="18">
        <v>40.0283369855091</v>
      </c>
      <c r="C29" s="10" t="s">
        <v>159</v>
      </c>
      <c r="D29" s="18">
        <v>60.579990917859497</v>
      </c>
      <c r="E29" s="10" t="s">
        <v>159</v>
      </c>
      <c r="F29" s="18">
        <v>148.56951980974401</v>
      </c>
      <c r="G29" s="10" t="s">
        <v>159</v>
      </c>
      <c r="H29" s="18">
        <v>70.695615413288095</v>
      </c>
      <c r="I29" s="10" t="s">
        <v>159</v>
      </c>
      <c r="J29" s="18">
        <v>47.844335564124002</v>
      </c>
      <c r="K29" s="10" t="s">
        <v>159</v>
      </c>
      <c r="L29" s="18">
        <v>74.234221089982995</v>
      </c>
      <c r="M29" s="10" t="s">
        <v>159</v>
      </c>
      <c r="N29" s="18">
        <v>86.080077464340803</v>
      </c>
      <c r="O29" s="10" t="s">
        <v>159</v>
      </c>
      <c r="P29" s="18">
        <v>133.49514978980301</v>
      </c>
      <c r="Q29" s="10" t="s">
        <v>225</v>
      </c>
      <c r="R29" s="18">
        <v>76.637580296975301</v>
      </c>
      <c r="S29" s="10" t="s">
        <v>159</v>
      </c>
    </row>
    <row r="30" spans="1:19" x14ac:dyDescent="0.2">
      <c r="A30" s="12" t="s">
        <v>199</v>
      </c>
      <c r="B30" s="18">
        <v>46.299018846706197</v>
      </c>
      <c r="C30" s="10" t="s">
        <v>197</v>
      </c>
      <c r="D30" s="18">
        <v>77.648826184777505</v>
      </c>
      <c r="E30" s="10" t="s">
        <v>197</v>
      </c>
      <c r="F30" s="18">
        <v>152.391272153968</v>
      </c>
      <c r="G30" s="10" t="s">
        <v>159</v>
      </c>
      <c r="H30" s="18">
        <v>83.279092052660999</v>
      </c>
      <c r="I30" s="10" t="s">
        <v>197</v>
      </c>
      <c r="J30" s="18">
        <v>56.439524337637899</v>
      </c>
      <c r="K30" s="10" t="s">
        <v>197</v>
      </c>
      <c r="L30" s="18">
        <v>86.898866364938002</v>
      </c>
      <c r="M30" s="10" t="s">
        <v>197</v>
      </c>
      <c r="N30" s="18">
        <v>103.20762167779</v>
      </c>
      <c r="O30" s="10" t="s">
        <v>197</v>
      </c>
      <c r="P30" s="18">
        <v>142.431303408199</v>
      </c>
      <c r="Q30" s="10" t="s">
        <v>159</v>
      </c>
      <c r="R30" s="18">
        <v>90.9712377247441</v>
      </c>
      <c r="S30" s="10" t="s">
        <v>159</v>
      </c>
    </row>
    <row r="31" spans="1:19" x14ac:dyDescent="0.2">
      <c r="A31" s="12" t="s">
        <v>200</v>
      </c>
      <c r="B31" s="18">
        <v>43.237050027169502</v>
      </c>
      <c r="C31" s="10" t="s">
        <v>159</v>
      </c>
      <c r="D31" s="18">
        <v>75.946569873164094</v>
      </c>
      <c r="E31" s="10" t="s">
        <v>159</v>
      </c>
      <c r="F31" s="18">
        <v>146.35057766437501</v>
      </c>
      <c r="G31" s="10" t="s">
        <v>226</v>
      </c>
      <c r="H31" s="18">
        <v>84.727720034649096</v>
      </c>
      <c r="I31" s="10" t="s">
        <v>159</v>
      </c>
      <c r="J31" s="18">
        <v>57.356525290441901</v>
      </c>
      <c r="K31" s="10" t="s">
        <v>159</v>
      </c>
      <c r="L31" s="18">
        <v>92.426299076342801</v>
      </c>
      <c r="M31" s="10" t="s">
        <v>159</v>
      </c>
      <c r="N31" s="18">
        <v>101.677222928871</v>
      </c>
      <c r="O31" s="10" t="s">
        <v>159</v>
      </c>
      <c r="P31" s="18">
        <v>142.926036816737</v>
      </c>
      <c r="Q31" s="10" t="s">
        <v>159</v>
      </c>
      <c r="R31" s="18">
        <v>90.479432999004501</v>
      </c>
      <c r="S31" s="10" t="s">
        <v>159</v>
      </c>
    </row>
    <row r="32" spans="1:19" x14ac:dyDescent="0.2">
      <c r="A32" s="15" t="s">
        <v>201</v>
      </c>
      <c r="B32" s="19">
        <v>40.712287585948602</v>
      </c>
      <c r="C32" s="14" t="s">
        <v>159</v>
      </c>
      <c r="D32" s="19">
        <v>79.565865469478894</v>
      </c>
      <c r="E32" s="14" t="s">
        <v>159</v>
      </c>
      <c r="F32" s="19">
        <v>130.57746467572301</v>
      </c>
      <c r="G32" s="14" t="s">
        <v>159</v>
      </c>
      <c r="H32" s="19">
        <v>88.544642214399403</v>
      </c>
      <c r="I32" s="14" t="s">
        <v>159</v>
      </c>
      <c r="J32" s="19">
        <v>58.986971116755903</v>
      </c>
      <c r="K32" s="14" t="s">
        <v>159</v>
      </c>
      <c r="L32" s="19">
        <v>96.107102439305507</v>
      </c>
      <c r="M32" s="14" t="s">
        <v>159</v>
      </c>
      <c r="N32" s="19">
        <v>110.77843914819699</v>
      </c>
      <c r="O32" s="14" t="s">
        <v>159</v>
      </c>
      <c r="P32" s="19">
        <v>147.77015069587901</v>
      </c>
      <c r="Q32" s="14" t="s">
        <v>159</v>
      </c>
      <c r="R32" s="19">
        <v>95.274324623865695</v>
      </c>
      <c r="S32" s="14" t="s">
        <v>159</v>
      </c>
    </row>
    <row r="34" spans="1:2" x14ac:dyDescent="0.2">
      <c r="A34" s="16" t="s">
        <v>202</v>
      </c>
      <c r="B34" s="16" t="s">
        <v>227</v>
      </c>
    </row>
    <row r="36" spans="1:2" x14ac:dyDescent="0.2">
      <c r="B36" s="16" t="s">
        <v>365</v>
      </c>
    </row>
    <row r="37" spans="1:2" x14ac:dyDescent="0.2">
      <c r="B37" s="16" t="s">
        <v>366</v>
      </c>
    </row>
    <row r="38" spans="1:2" x14ac:dyDescent="0.2">
      <c r="B38" s="16" t="s">
        <v>367</v>
      </c>
    </row>
    <row r="39" spans="1:2" x14ac:dyDescent="0.2">
      <c r="B39" s="16" t="s">
        <v>368</v>
      </c>
    </row>
    <row r="40" spans="1:2" x14ac:dyDescent="0.2">
      <c r="B40" s="16" t="s">
        <v>369</v>
      </c>
    </row>
    <row r="42" spans="1:2" x14ac:dyDescent="0.2">
      <c r="B42" s="16" t="s">
        <v>208</v>
      </c>
    </row>
    <row r="43" spans="1:2" x14ac:dyDescent="0.2">
      <c r="B43" s="16" t="s">
        <v>209</v>
      </c>
    </row>
    <row r="46" spans="1:2" x14ac:dyDescent="0.2">
      <c r="A46" s="17" t="str">
        <f>HYPERLINK("#'LOTTERIES 13'!A2", "&lt;&lt;&lt; Previous table")</f>
        <v>&lt;&lt;&lt; Previous table</v>
      </c>
    </row>
    <row r="47" spans="1:2" x14ac:dyDescent="0.2">
      <c r="A47" s="17" t="str">
        <f>HYPERLINK("#'LOTTERIES 15'!A2", "&gt;&gt;&gt; Next table")</f>
        <v>&gt;&gt;&gt; Next table</v>
      </c>
    </row>
  </sheetData>
  <mergeCells count="12">
    <mergeCell ref="A2:S2"/>
    <mergeCell ref="A3:S3"/>
    <mergeCell ref="A6:S6"/>
    <mergeCell ref="B5:C5"/>
    <mergeCell ref="D5:E5"/>
    <mergeCell ref="F5:G5"/>
    <mergeCell ref="H5:I5"/>
    <mergeCell ref="J5:K5"/>
    <mergeCell ref="L5:M5"/>
    <mergeCell ref="N5:O5"/>
    <mergeCell ref="P5:Q5"/>
    <mergeCell ref="R5:S5"/>
  </mergeCells>
  <pageMargins left="0.7" right="0.7" top="0.75" bottom="0.75" header="0.3" footer="0.3"/>
  <pageSetup paperSize="9" orientation="portrait" horizontalDpi="300" verticalDpi="300"/>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C00-000000000000}">
  <dimension ref="A1:Q47"/>
  <sheetViews>
    <sheetView workbookViewId="0"/>
  </sheetViews>
  <sheetFormatPr defaultColWidth="11.42578125" defaultRowHeight="12.75" x14ac:dyDescent="0.2"/>
  <cols>
    <col min="1" max="2" width="12.7109375" customWidth="1"/>
    <col min="3" max="3" width="4.42578125" customWidth="1"/>
    <col min="4" max="4" width="12.7109375" customWidth="1"/>
    <col min="5" max="5" width="4.42578125" customWidth="1"/>
    <col min="6" max="6" width="12.7109375" customWidth="1"/>
    <col min="7" max="7" width="4.42578125" customWidth="1"/>
    <col min="8" max="8" width="12.7109375" customWidth="1"/>
    <col min="9" max="9" width="4.42578125" customWidth="1"/>
    <col min="10" max="10" width="12.7109375" customWidth="1"/>
    <col min="11" max="11" width="4.42578125" customWidth="1"/>
    <col min="12" max="12" width="12.7109375" customWidth="1"/>
    <col min="13" max="13" width="4.42578125" customWidth="1"/>
    <col min="14" max="14" width="12.7109375" customWidth="1"/>
    <col min="15" max="15" width="4.42578125" customWidth="1"/>
    <col min="16" max="16" width="12.7109375" customWidth="1"/>
    <col min="17" max="17" width="4.42578125" customWidth="1"/>
  </cols>
  <sheetData>
    <row r="1" spans="1:17" x14ac:dyDescent="0.2">
      <c r="A1" s="8" t="str">
        <f>HYPERLINK("#'INDEX'!B80", "Link to index")</f>
        <v>Link to index</v>
      </c>
    </row>
    <row r="2" spans="1:17" ht="15.75" customHeight="1" x14ac:dyDescent="0.2">
      <c r="A2" s="25" t="s">
        <v>373</v>
      </c>
      <c r="B2" s="24"/>
      <c r="C2" s="24"/>
      <c r="D2" s="24"/>
      <c r="E2" s="24"/>
      <c r="F2" s="24"/>
      <c r="G2" s="24"/>
      <c r="H2" s="24"/>
      <c r="I2" s="24"/>
      <c r="J2" s="24"/>
      <c r="K2" s="24"/>
      <c r="L2" s="24"/>
      <c r="M2" s="24"/>
      <c r="N2" s="24"/>
      <c r="O2" s="24"/>
      <c r="P2" s="24"/>
      <c r="Q2" s="24"/>
    </row>
    <row r="3" spans="1:17" ht="15.75" customHeight="1" x14ac:dyDescent="0.2">
      <c r="A3" s="25" t="s">
        <v>98</v>
      </c>
      <c r="B3" s="24"/>
      <c r="C3" s="24"/>
      <c r="D3" s="24"/>
      <c r="E3" s="24"/>
      <c r="F3" s="24"/>
      <c r="G3" s="24"/>
      <c r="H3" s="24"/>
      <c r="I3" s="24"/>
      <c r="J3" s="24"/>
      <c r="K3" s="24"/>
      <c r="L3" s="24"/>
      <c r="M3" s="24"/>
      <c r="N3" s="24"/>
      <c r="O3" s="24"/>
      <c r="P3" s="24"/>
      <c r="Q3" s="24"/>
    </row>
    <row r="4" spans="1:17" ht="15.75" customHeight="1" x14ac:dyDescent="0.2"/>
    <row r="5" spans="1:17" ht="55.5" customHeight="1" x14ac:dyDescent="0.2">
      <c r="A5" s="11" t="s">
        <v>159</v>
      </c>
      <c r="B5" s="27" t="s">
        <v>160</v>
      </c>
      <c r="C5" s="27" t="s">
        <v>159</v>
      </c>
      <c r="D5" s="27" t="s">
        <v>161</v>
      </c>
      <c r="E5" s="27" t="s">
        <v>159</v>
      </c>
      <c r="F5" s="27" t="s">
        <v>162</v>
      </c>
      <c r="G5" s="27" t="s">
        <v>159</v>
      </c>
      <c r="H5" s="27" t="s">
        <v>163</v>
      </c>
      <c r="I5" s="27" t="s">
        <v>159</v>
      </c>
      <c r="J5" s="27" t="s">
        <v>164</v>
      </c>
      <c r="K5" s="27" t="s">
        <v>159</v>
      </c>
      <c r="L5" s="27" t="s">
        <v>165</v>
      </c>
      <c r="M5" s="27" t="s">
        <v>159</v>
      </c>
      <c r="N5" s="27" t="s">
        <v>166</v>
      </c>
      <c r="O5" s="27" t="s">
        <v>159</v>
      </c>
      <c r="P5" s="27" t="s">
        <v>167</v>
      </c>
      <c r="Q5" s="27" t="s">
        <v>159</v>
      </c>
    </row>
    <row r="6" spans="1:17" x14ac:dyDescent="0.2">
      <c r="A6" s="26" t="s">
        <v>222</v>
      </c>
      <c r="B6" s="26"/>
      <c r="C6" s="26"/>
      <c r="D6" s="26"/>
      <c r="E6" s="26"/>
      <c r="F6" s="26"/>
      <c r="G6" s="26"/>
      <c r="H6" s="26"/>
      <c r="I6" s="26"/>
      <c r="J6" s="26"/>
      <c r="K6" s="26"/>
      <c r="L6" s="26"/>
      <c r="M6" s="26"/>
      <c r="N6" s="26"/>
      <c r="O6" s="26"/>
      <c r="P6" s="26"/>
      <c r="Q6" s="26"/>
    </row>
    <row r="7" spans="1:17" x14ac:dyDescent="0.2">
      <c r="A7" s="12" t="s">
        <v>170</v>
      </c>
      <c r="B7" s="18">
        <v>0</v>
      </c>
      <c r="C7" s="10" t="s">
        <v>178</v>
      </c>
      <c r="D7" s="18">
        <v>39.310722582074398</v>
      </c>
      <c r="E7" s="10" t="s">
        <v>159</v>
      </c>
      <c r="F7" s="18">
        <v>57.234599614681599</v>
      </c>
      <c r="G7" s="10" t="s">
        <v>159</v>
      </c>
      <c r="H7" s="18">
        <v>52.969393047529302</v>
      </c>
      <c r="I7" s="10" t="s">
        <v>159</v>
      </c>
      <c r="J7" s="18">
        <v>0</v>
      </c>
      <c r="K7" s="10" t="s">
        <v>178</v>
      </c>
      <c r="L7" s="18">
        <v>39.9961615967757</v>
      </c>
      <c r="M7" s="10" t="s">
        <v>159</v>
      </c>
      <c r="N7" s="18">
        <v>55.427999419485197</v>
      </c>
      <c r="O7" s="10" t="s">
        <v>159</v>
      </c>
      <c r="P7" s="18">
        <v>52.2398799815088</v>
      </c>
      <c r="Q7" s="10" t="s">
        <v>159</v>
      </c>
    </row>
    <row r="8" spans="1:17" x14ac:dyDescent="0.2">
      <c r="A8" s="12" t="s">
        <v>171</v>
      </c>
      <c r="B8" s="18">
        <v>0</v>
      </c>
      <c r="C8" s="10" t="s">
        <v>178</v>
      </c>
      <c r="D8" s="18">
        <v>39.281468455244401</v>
      </c>
      <c r="E8" s="10" t="s">
        <v>159</v>
      </c>
      <c r="F8" s="18">
        <v>44.9997984602362</v>
      </c>
      <c r="G8" s="10" t="s">
        <v>159</v>
      </c>
      <c r="H8" s="18">
        <v>53.6633669116558</v>
      </c>
      <c r="I8" s="10" t="s">
        <v>159</v>
      </c>
      <c r="J8" s="18">
        <v>0</v>
      </c>
      <c r="K8" s="10" t="s">
        <v>178</v>
      </c>
      <c r="L8" s="18">
        <v>29.268490667679501</v>
      </c>
      <c r="M8" s="10" t="s">
        <v>159</v>
      </c>
      <c r="N8" s="18">
        <v>51.949795072268998</v>
      </c>
      <c r="O8" s="10" t="s">
        <v>159</v>
      </c>
      <c r="P8" s="18">
        <v>55.756358442090303</v>
      </c>
      <c r="Q8" s="10" t="s">
        <v>159</v>
      </c>
    </row>
    <row r="9" spans="1:17" x14ac:dyDescent="0.2">
      <c r="A9" s="12" t="s">
        <v>172</v>
      </c>
      <c r="B9" s="18">
        <v>0</v>
      </c>
      <c r="C9" s="10" t="s">
        <v>178</v>
      </c>
      <c r="D9" s="18">
        <v>40.1795769964085</v>
      </c>
      <c r="E9" s="10" t="s">
        <v>159</v>
      </c>
      <c r="F9" s="18">
        <v>41.404923599320902</v>
      </c>
      <c r="G9" s="10" t="s">
        <v>159</v>
      </c>
      <c r="H9" s="18">
        <v>30.0439256290354</v>
      </c>
      <c r="I9" s="10" t="s">
        <v>159</v>
      </c>
      <c r="J9" s="18">
        <v>0</v>
      </c>
      <c r="K9" s="10" t="s">
        <v>178</v>
      </c>
      <c r="L9" s="18">
        <v>30.014620747607001</v>
      </c>
      <c r="M9" s="10" t="s">
        <v>159</v>
      </c>
      <c r="N9" s="18">
        <v>48.482638618008899</v>
      </c>
      <c r="O9" s="10" t="s">
        <v>159</v>
      </c>
      <c r="P9" s="18">
        <v>57.9660360480826</v>
      </c>
      <c r="Q9" s="10" t="s">
        <v>159</v>
      </c>
    </row>
    <row r="10" spans="1:17" x14ac:dyDescent="0.2">
      <c r="A10" s="12" t="s">
        <v>173</v>
      </c>
      <c r="B10" s="18">
        <v>0</v>
      </c>
      <c r="C10" s="10" t="s">
        <v>178</v>
      </c>
      <c r="D10" s="18">
        <v>19.191373393352698</v>
      </c>
      <c r="E10" s="10" t="s">
        <v>159</v>
      </c>
      <c r="F10" s="18">
        <v>38.013380710009898</v>
      </c>
      <c r="G10" s="10" t="s">
        <v>159</v>
      </c>
      <c r="H10" s="18">
        <v>29.349379717155799</v>
      </c>
      <c r="I10" s="10" t="s">
        <v>159</v>
      </c>
      <c r="J10" s="18">
        <v>0</v>
      </c>
      <c r="K10" s="10" t="s">
        <v>178</v>
      </c>
      <c r="L10" s="18">
        <v>29.243945904229001</v>
      </c>
      <c r="M10" s="10" t="s">
        <v>159</v>
      </c>
      <c r="N10" s="18">
        <v>50.215512084741903</v>
      </c>
      <c r="O10" s="10" t="s">
        <v>159</v>
      </c>
      <c r="P10" s="18">
        <v>60.519780067281403</v>
      </c>
      <c r="Q10" s="10" t="s">
        <v>159</v>
      </c>
    </row>
    <row r="11" spans="1:17" x14ac:dyDescent="0.2">
      <c r="A11" s="12" t="s">
        <v>174</v>
      </c>
      <c r="B11" s="18">
        <v>0</v>
      </c>
      <c r="C11" s="10" t="s">
        <v>178</v>
      </c>
      <c r="D11" s="18">
        <v>18.059659937063799</v>
      </c>
      <c r="E11" s="10" t="s">
        <v>159</v>
      </c>
      <c r="F11" s="18">
        <v>33.1971289550794</v>
      </c>
      <c r="G11" s="10" t="s">
        <v>159</v>
      </c>
      <c r="H11" s="18">
        <v>28.789774461769301</v>
      </c>
      <c r="I11" s="10" t="s">
        <v>159</v>
      </c>
      <c r="J11" s="18">
        <v>0</v>
      </c>
      <c r="K11" s="10" t="s">
        <v>178</v>
      </c>
      <c r="L11" s="18">
        <v>28.607215417944001</v>
      </c>
      <c r="M11" s="10" t="s">
        <v>159</v>
      </c>
      <c r="N11" s="18">
        <v>49.5863114204966</v>
      </c>
      <c r="O11" s="10" t="s">
        <v>159</v>
      </c>
      <c r="P11" s="18">
        <v>59.556377609543503</v>
      </c>
      <c r="Q11" s="10" t="s">
        <v>159</v>
      </c>
    </row>
    <row r="12" spans="1:17" x14ac:dyDescent="0.2">
      <c r="A12" s="12" t="s">
        <v>175</v>
      </c>
      <c r="B12" s="18">
        <v>0</v>
      </c>
      <c r="C12" s="10" t="s">
        <v>178</v>
      </c>
      <c r="D12" s="18">
        <v>21.846331213955999</v>
      </c>
      <c r="E12" s="10" t="s">
        <v>159</v>
      </c>
      <c r="F12" s="18">
        <v>36.299765807962501</v>
      </c>
      <c r="G12" s="10" t="s">
        <v>159</v>
      </c>
      <c r="H12" s="18">
        <v>30.761162628351698</v>
      </c>
      <c r="I12" s="10" t="s">
        <v>159</v>
      </c>
      <c r="J12" s="18">
        <v>0</v>
      </c>
      <c r="K12" s="10" t="s">
        <v>178</v>
      </c>
      <c r="L12" s="18">
        <v>30.407126291311702</v>
      </c>
      <c r="M12" s="10" t="s">
        <v>159</v>
      </c>
      <c r="N12" s="18">
        <v>57.432181007878697</v>
      </c>
      <c r="O12" s="10" t="s">
        <v>159</v>
      </c>
      <c r="P12" s="18">
        <v>61.176132397026798</v>
      </c>
      <c r="Q12" s="10" t="s">
        <v>159</v>
      </c>
    </row>
    <row r="13" spans="1:17" x14ac:dyDescent="0.2">
      <c r="A13" s="12" t="s">
        <v>176</v>
      </c>
      <c r="B13" s="18">
        <v>0</v>
      </c>
      <c r="C13" s="10" t="s">
        <v>178</v>
      </c>
      <c r="D13" s="18">
        <v>21.659114541574201</v>
      </c>
      <c r="E13" s="10" t="s">
        <v>159</v>
      </c>
      <c r="F13" s="18">
        <v>31.986831665272099</v>
      </c>
      <c r="G13" s="10" t="s">
        <v>159</v>
      </c>
      <c r="H13" s="18">
        <v>28.333508501687501</v>
      </c>
      <c r="I13" s="10" t="s">
        <v>159</v>
      </c>
      <c r="J13" s="18">
        <v>0</v>
      </c>
      <c r="K13" s="10" t="s">
        <v>178</v>
      </c>
      <c r="L13" s="18">
        <v>32.130562021346897</v>
      </c>
      <c r="M13" s="10" t="s">
        <v>159</v>
      </c>
      <c r="N13" s="18">
        <v>56.929055769250397</v>
      </c>
      <c r="O13" s="10" t="s">
        <v>159</v>
      </c>
      <c r="P13" s="18">
        <v>60.279648314280003</v>
      </c>
      <c r="Q13" s="10" t="s">
        <v>159</v>
      </c>
    </row>
    <row r="14" spans="1:17" x14ac:dyDescent="0.2">
      <c r="A14" s="12" t="s">
        <v>177</v>
      </c>
      <c r="B14" s="18">
        <v>28.428128446858501</v>
      </c>
      <c r="C14" s="10" t="s">
        <v>159</v>
      </c>
      <c r="D14" s="18">
        <v>22.239444615966502</v>
      </c>
      <c r="E14" s="10" t="s">
        <v>159</v>
      </c>
      <c r="F14" s="18">
        <v>29.747225647348898</v>
      </c>
      <c r="G14" s="10" t="s">
        <v>159</v>
      </c>
      <c r="H14" s="18">
        <v>26.953393792449798</v>
      </c>
      <c r="I14" s="10" t="s">
        <v>159</v>
      </c>
      <c r="J14" s="18">
        <v>0</v>
      </c>
      <c r="K14" s="10" t="s">
        <v>178</v>
      </c>
      <c r="L14" s="18">
        <v>30.806904971465901</v>
      </c>
      <c r="M14" s="10" t="s">
        <v>159</v>
      </c>
      <c r="N14" s="18">
        <v>59.0424199210495</v>
      </c>
      <c r="O14" s="10" t="s">
        <v>159</v>
      </c>
      <c r="P14" s="18">
        <v>62.3932476135152</v>
      </c>
      <c r="Q14" s="10" t="s">
        <v>159</v>
      </c>
    </row>
    <row r="15" spans="1:17" x14ac:dyDescent="0.2">
      <c r="A15" s="12" t="s">
        <v>181</v>
      </c>
      <c r="B15" s="18">
        <v>23.588093036489099</v>
      </c>
      <c r="C15" s="10" t="s">
        <v>159</v>
      </c>
      <c r="D15" s="18">
        <v>21.565914447578798</v>
      </c>
      <c r="E15" s="10" t="s">
        <v>159</v>
      </c>
      <c r="F15" s="18">
        <v>27.311603650586701</v>
      </c>
      <c r="G15" s="10" t="s">
        <v>159</v>
      </c>
      <c r="H15" s="18">
        <v>24.0842914322917</v>
      </c>
      <c r="I15" s="10" t="s">
        <v>159</v>
      </c>
      <c r="J15" s="18">
        <v>0</v>
      </c>
      <c r="K15" s="10" t="s">
        <v>178</v>
      </c>
      <c r="L15" s="18">
        <v>28.700190994479499</v>
      </c>
      <c r="M15" s="10" t="s">
        <v>159</v>
      </c>
      <c r="N15" s="18">
        <v>59.293215959598498</v>
      </c>
      <c r="O15" s="10" t="s">
        <v>159</v>
      </c>
      <c r="P15" s="18">
        <v>60.723763183144797</v>
      </c>
      <c r="Q15" s="10" t="s">
        <v>159</v>
      </c>
    </row>
    <row r="16" spans="1:17" x14ac:dyDescent="0.2">
      <c r="A16" s="12" t="s">
        <v>182</v>
      </c>
      <c r="B16" s="18">
        <v>23.151750972762599</v>
      </c>
      <c r="C16" s="10" t="s">
        <v>159</v>
      </c>
      <c r="D16" s="18">
        <v>20.346990772620799</v>
      </c>
      <c r="E16" s="10" t="s">
        <v>159</v>
      </c>
      <c r="F16" s="18">
        <v>23.808583464981599</v>
      </c>
      <c r="G16" s="10" t="s">
        <v>159</v>
      </c>
      <c r="H16" s="18">
        <v>22.577167549151699</v>
      </c>
      <c r="I16" s="10" t="s">
        <v>159</v>
      </c>
      <c r="J16" s="18">
        <v>0</v>
      </c>
      <c r="K16" s="10" t="s">
        <v>178</v>
      </c>
      <c r="L16" s="18">
        <v>28.140243902439</v>
      </c>
      <c r="M16" s="10" t="s">
        <v>159</v>
      </c>
      <c r="N16" s="18">
        <v>57.530835368237199</v>
      </c>
      <c r="O16" s="10" t="s">
        <v>159</v>
      </c>
      <c r="P16" s="18">
        <v>60.589382123575298</v>
      </c>
      <c r="Q16" s="10" t="s">
        <v>159</v>
      </c>
    </row>
    <row r="17" spans="1:17" x14ac:dyDescent="0.2">
      <c r="A17" s="12" t="s">
        <v>183</v>
      </c>
      <c r="B17" s="18">
        <v>24.556073443662399</v>
      </c>
      <c r="C17" s="10" t="s">
        <v>159</v>
      </c>
      <c r="D17" s="18">
        <v>18.906440807372299</v>
      </c>
      <c r="E17" s="10" t="s">
        <v>159</v>
      </c>
      <c r="F17" s="18">
        <v>23.252679133795802</v>
      </c>
      <c r="G17" s="10" t="s">
        <v>159</v>
      </c>
      <c r="H17" s="18">
        <v>22.056471680071098</v>
      </c>
      <c r="I17" s="10" t="s">
        <v>159</v>
      </c>
      <c r="J17" s="18">
        <v>0</v>
      </c>
      <c r="K17" s="10" t="s">
        <v>178</v>
      </c>
      <c r="L17" s="18">
        <v>30.4268171257883</v>
      </c>
      <c r="M17" s="10" t="s">
        <v>159</v>
      </c>
      <c r="N17" s="18">
        <v>22.030452570129398</v>
      </c>
      <c r="O17" s="10" t="s">
        <v>159</v>
      </c>
      <c r="P17" s="18">
        <v>58.651219908109901</v>
      </c>
      <c r="Q17" s="10" t="s">
        <v>159</v>
      </c>
    </row>
    <row r="18" spans="1:17" x14ac:dyDescent="0.2">
      <c r="A18" s="12" t="s">
        <v>184</v>
      </c>
      <c r="B18" s="18">
        <v>25.050170302862899</v>
      </c>
      <c r="C18" s="10" t="s">
        <v>159</v>
      </c>
      <c r="D18" s="18">
        <v>17.459744914586398</v>
      </c>
      <c r="E18" s="10" t="s">
        <v>159</v>
      </c>
      <c r="F18" s="18">
        <v>20.7238660958309</v>
      </c>
      <c r="G18" s="10" t="s">
        <v>159</v>
      </c>
      <c r="H18" s="18">
        <v>24.383667458953799</v>
      </c>
      <c r="I18" s="10" t="s">
        <v>159</v>
      </c>
      <c r="J18" s="18">
        <v>0</v>
      </c>
      <c r="K18" s="10" t="s">
        <v>178</v>
      </c>
      <c r="L18" s="18">
        <v>29.5927358167311</v>
      </c>
      <c r="M18" s="10" t="s">
        <v>159</v>
      </c>
      <c r="N18" s="18">
        <v>22.312984353766101</v>
      </c>
      <c r="O18" s="10" t="s">
        <v>159</v>
      </c>
      <c r="P18" s="18">
        <v>57.3198021899087</v>
      </c>
      <c r="Q18" s="10" t="s">
        <v>159</v>
      </c>
    </row>
    <row r="19" spans="1:17" x14ac:dyDescent="0.2">
      <c r="A19" s="12" t="s">
        <v>185</v>
      </c>
      <c r="B19" s="18">
        <v>23.269308396124899</v>
      </c>
      <c r="C19" s="10" t="s">
        <v>159</v>
      </c>
      <c r="D19" s="18">
        <v>20.295163055089802</v>
      </c>
      <c r="E19" s="10" t="s">
        <v>159</v>
      </c>
      <c r="F19" s="18">
        <v>18.637308301009199</v>
      </c>
      <c r="G19" s="10" t="s">
        <v>159</v>
      </c>
      <c r="H19" s="18">
        <v>23.648067495154098</v>
      </c>
      <c r="I19" s="10" t="s">
        <v>159</v>
      </c>
      <c r="J19" s="18">
        <v>0</v>
      </c>
      <c r="K19" s="10" t="s">
        <v>178</v>
      </c>
      <c r="L19" s="18">
        <v>29.3219494676846</v>
      </c>
      <c r="M19" s="10" t="s">
        <v>159</v>
      </c>
      <c r="N19" s="18">
        <v>22.824361624828001</v>
      </c>
      <c r="O19" s="10" t="s">
        <v>159</v>
      </c>
      <c r="P19" s="18">
        <v>64.133138190476501</v>
      </c>
      <c r="Q19" s="10" t="s">
        <v>159</v>
      </c>
    </row>
    <row r="20" spans="1:17" x14ac:dyDescent="0.2">
      <c r="A20" s="12" t="s">
        <v>187</v>
      </c>
      <c r="B20" s="18">
        <v>24.981739796554599</v>
      </c>
      <c r="C20" s="10" t="s">
        <v>159</v>
      </c>
      <c r="D20" s="18">
        <v>20.641934634343599</v>
      </c>
      <c r="E20" s="10" t="s">
        <v>159</v>
      </c>
      <c r="F20" s="18">
        <v>18.831542361668799</v>
      </c>
      <c r="G20" s="10" t="s">
        <v>159</v>
      </c>
      <c r="H20" s="18">
        <v>24.305494636096</v>
      </c>
      <c r="I20" s="10" t="s">
        <v>159</v>
      </c>
      <c r="J20" s="18">
        <v>0</v>
      </c>
      <c r="K20" s="10" t="s">
        <v>178</v>
      </c>
      <c r="L20" s="18">
        <v>26.1328429733645</v>
      </c>
      <c r="M20" s="10" t="s">
        <v>159</v>
      </c>
      <c r="N20" s="18">
        <v>22.786589284946899</v>
      </c>
      <c r="O20" s="10" t="s">
        <v>159</v>
      </c>
      <c r="P20" s="18">
        <v>65.379361601036194</v>
      </c>
      <c r="Q20" s="10" t="s">
        <v>159</v>
      </c>
    </row>
    <row r="21" spans="1:17" x14ac:dyDescent="0.2">
      <c r="A21" s="12" t="s">
        <v>188</v>
      </c>
      <c r="B21" s="18">
        <v>25.610807226918599</v>
      </c>
      <c r="C21" s="10" t="s">
        <v>159</v>
      </c>
      <c r="D21" s="18">
        <v>5.81648314981648</v>
      </c>
      <c r="E21" s="10" t="s">
        <v>180</v>
      </c>
      <c r="F21" s="18">
        <v>23.607127912756599</v>
      </c>
      <c r="G21" s="10" t="s">
        <v>159</v>
      </c>
      <c r="H21" s="18">
        <v>24.240485852280099</v>
      </c>
      <c r="I21" s="10" t="s">
        <v>159</v>
      </c>
      <c r="J21" s="18">
        <v>0</v>
      </c>
      <c r="K21" s="10" t="s">
        <v>178</v>
      </c>
      <c r="L21" s="18">
        <v>30.067386647625799</v>
      </c>
      <c r="M21" s="10" t="s">
        <v>159</v>
      </c>
      <c r="N21" s="18">
        <v>22.930536434457299</v>
      </c>
      <c r="O21" s="10" t="s">
        <v>159</v>
      </c>
      <c r="P21" s="18">
        <v>65.3230360913509</v>
      </c>
      <c r="Q21" s="10" t="s">
        <v>159</v>
      </c>
    </row>
    <row r="22" spans="1:17" x14ac:dyDescent="0.2">
      <c r="A22" s="12" t="s">
        <v>189</v>
      </c>
      <c r="B22" s="18">
        <v>26.781561773310301</v>
      </c>
      <c r="C22" s="10" t="s">
        <v>159</v>
      </c>
      <c r="D22" s="18">
        <v>17.274269509582201</v>
      </c>
      <c r="E22" s="10" t="s">
        <v>159</v>
      </c>
      <c r="F22" s="18">
        <v>27.274413423906601</v>
      </c>
      <c r="G22" s="10" t="s">
        <v>159</v>
      </c>
      <c r="H22" s="18">
        <v>22.6304292012872</v>
      </c>
      <c r="I22" s="10" t="s">
        <v>159</v>
      </c>
      <c r="J22" s="18">
        <v>0</v>
      </c>
      <c r="K22" s="10" t="s">
        <v>178</v>
      </c>
      <c r="L22" s="18">
        <v>29.9719386232014</v>
      </c>
      <c r="M22" s="10" t="s">
        <v>159</v>
      </c>
      <c r="N22" s="18">
        <v>21.922070115355499</v>
      </c>
      <c r="O22" s="10" t="s">
        <v>159</v>
      </c>
      <c r="P22" s="18">
        <v>65.761270444956494</v>
      </c>
      <c r="Q22" s="10" t="s">
        <v>159</v>
      </c>
    </row>
    <row r="23" spans="1:17" x14ac:dyDescent="0.2">
      <c r="A23" s="12" t="s">
        <v>190</v>
      </c>
      <c r="B23" s="18">
        <v>26.3961589154585</v>
      </c>
      <c r="C23" s="10" t="s">
        <v>159</v>
      </c>
      <c r="D23" s="18">
        <v>18.5405956699962</v>
      </c>
      <c r="E23" s="10" t="s">
        <v>159</v>
      </c>
      <c r="F23" s="18">
        <v>29.6585303740307</v>
      </c>
      <c r="G23" s="10" t="s">
        <v>159</v>
      </c>
      <c r="H23" s="18">
        <v>23.473616636754201</v>
      </c>
      <c r="I23" s="10" t="s">
        <v>159</v>
      </c>
      <c r="J23" s="18">
        <v>0</v>
      </c>
      <c r="K23" s="10" t="s">
        <v>178</v>
      </c>
      <c r="L23" s="18">
        <v>32.570445668143897</v>
      </c>
      <c r="M23" s="10" t="s">
        <v>159</v>
      </c>
      <c r="N23" s="18">
        <v>23.370764796795299</v>
      </c>
      <c r="O23" s="10" t="s">
        <v>159</v>
      </c>
      <c r="P23" s="18">
        <v>64.170742414564103</v>
      </c>
      <c r="Q23" s="10" t="s">
        <v>159</v>
      </c>
    </row>
    <row r="24" spans="1:17" x14ac:dyDescent="0.2">
      <c r="A24" s="12" t="s">
        <v>191</v>
      </c>
      <c r="B24" s="18">
        <v>28.269559245628599</v>
      </c>
      <c r="C24" s="10" t="s">
        <v>159</v>
      </c>
      <c r="D24" s="18">
        <v>19.0217713198371</v>
      </c>
      <c r="E24" s="10" t="s">
        <v>159</v>
      </c>
      <c r="F24" s="18">
        <v>35.919328174392398</v>
      </c>
      <c r="G24" s="10" t="s">
        <v>159</v>
      </c>
      <c r="H24" s="18">
        <v>24.589794935331501</v>
      </c>
      <c r="I24" s="10" t="s">
        <v>159</v>
      </c>
      <c r="J24" s="18">
        <v>0</v>
      </c>
      <c r="K24" s="10" t="s">
        <v>178</v>
      </c>
      <c r="L24" s="18">
        <v>35.673162824824601</v>
      </c>
      <c r="M24" s="10" t="s">
        <v>159</v>
      </c>
      <c r="N24" s="18">
        <v>26.846485990954999</v>
      </c>
      <c r="O24" s="10" t="s">
        <v>159</v>
      </c>
      <c r="P24" s="18">
        <v>65.064353267439401</v>
      </c>
      <c r="Q24" s="10" t="s">
        <v>179</v>
      </c>
    </row>
    <row r="25" spans="1:17" x14ac:dyDescent="0.2">
      <c r="A25" s="12" t="s">
        <v>192</v>
      </c>
      <c r="B25" s="18">
        <v>27.6312433968451</v>
      </c>
      <c r="C25" s="10" t="s">
        <v>159</v>
      </c>
      <c r="D25" s="18">
        <v>17.0554052628971</v>
      </c>
      <c r="E25" s="10" t="s">
        <v>159</v>
      </c>
      <c r="F25" s="18">
        <v>36.056199629266203</v>
      </c>
      <c r="G25" s="10" t="s">
        <v>159</v>
      </c>
      <c r="H25" s="18">
        <v>22.648585005942099</v>
      </c>
      <c r="I25" s="10" t="s">
        <v>159</v>
      </c>
      <c r="J25" s="18">
        <v>15.8610825876485</v>
      </c>
      <c r="K25" s="10" t="s">
        <v>159</v>
      </c>
      <c r="L25" s="18">
        <v>34.449687632680302</v>
      </c>
      <c r="M25" s="10" t="s">
        <v>159</v>
      </c>
      <c r="N25" s="18">
        <v>25.0064770184614</v>
      </c>
      <c r="O25" s="10" t="s">
        <v>159</v>
      </c>
      <c r="P25" s="18">
        <v>61.356399098960502</v>
      </c>
      <c r="Q25" s="10" t="s">
        <v>159</v>
      </c>
    </row>
    <row r="26" spans="1:17" x14ac:dyDescent="0.2">
      <c r="A26" s="12" t="s">
        <v>193</v>
      </c>
      <c r="B26" s="18">
        <v>29.680750607759201</v>
      </c>
      <c r="C26" s="10" t="s">
        <v>159</v>
      </c>
      <c r="D26" s="18">
        <v>15.7810634186587</v>
      </c>
      <c r="E26" s="10" t="s">
        <v>159</v>
      </c>
      <c r="F26" s="18">
        <v>34.5190821878818</v>
      </c>
      <c r="G26" s="10" t="s">
        <v>159</v>
      </c>
      <c r="H26" s="18">
        <v>22.288275011092001</v>
      </c>
      <c r="I26" s="10" t="s">
        <v>159</v>
      </c>
      <c r="J26" s="18">
        <v>16.213955951479001</v>
      </c>
      <c r="K26" s="10" t="s">
        <v>159</v>
      </c>
      <c r="L26" s="18">
        <v>33.882659831953298</v>
      </c>
      <c r="M26" s="10" t="s">
        <v>159</v>
      </c>
      <c r="N26" s="18">
        <v>24.194512873103701</v>
      </c>
      <c r="O26" s="10" t="s">
        <v>159</v>
      </c>
      <c r="P26" s="18">
        <v>64.868775250961903</v>
      </c>
      <c r="Q26" s="10" t="s">
        <v>159</v>
      </c>
    </row>
    <row r="27" spans="1:17" x14ac:dyDescent="0.2">
      <c r="A27" s="12" t="s">
        <v>195</v>
      </c>
      <c r="B27" s="18">
        <v>28.551456931157801</v>
      </c>
      <c r="C27" s="10" t="s">
        <v>159</v>
      </c>
      <c r="D27" s="18">
        <v>16.120044323780199</v>
      </c>
      <c r="E27" s="10" t="s">
        <v>159</v>
      </c>
      <c r="F27" s="18">
        <v>30.8941389262101</v>
      </c>
      <c r="G27" s="10" t="s">
        <v>159</v>
      </c>
      <c r="H27" s="18">
        <v>22.791550618995501</v>
      </c>
      <c r="I27" s="10" t="s">
        <v>159</v>
      </c>
      <c r="J27" s="18">
        <v>17.002928007773001</v>
      </c>
      <c r="K27" s="10" t="s">
        <v>159</v>
      </c>
      <c r="L27" s="18">
        <v>35.600333286717103</v>
      </c>
      <c r="M27" s="10" t="s">
        <v>159</v>
      </c>
      <c r="N27" s="18">
        <v>25.190719800293799</v>
      </c>
      <c r="O27" s="10" t="s">
        <v>159</v>
      </c>
      <c r="P27" s="18">
        <v>72.353039476559601</v>
      </c>
      <c r="Q27" s="10" t="s">
        <v>159</v>
      </c>
    </row>
    <row r="28" spans="1:17" x14ac:dyDescent="0.2">
      <c r="A28" s="12" t="s">
        <v>196</v>
      </c>
      <c r="B28" s="18">
        <v>26.595873054181201</v>
      </c>
      <c r="C28" s="10" t="s">
        <v>159</v>
      </c>
      <c r="D28" s="18">
        <v>15.047200646315</v>
      </c>
      <c r="E28" s="10" t="s">
        <v>159</v>
      </c>
      <c r="F28" s="18">
        <v>28.330931849054199</v>
      </c>
      <c r="G28" s="10" t="s">
        <v>159</v>
      </c>
      <c r="H28" s="18">
        <v>21.401053052915501</v>
      </c>
      <c r="I28" s="10" t="s">
        <v>159</v>
      </c>
      <c r="J28" s="18">
        <v>16.944581088030802</v>
      </c>
      <c r="K28" s="10" t="s">
        <v>159</v>
      </c>
      <c r="L28" s="18">
        <v>36.279138834496997</v>
      </c>
      <c r="M28" s="10" t="s">
        <v>159</v>
      </c>
      <c r="N28" s="18">
        <v>24.230758422704501</v>
      </c>
      <c r="O28" s="10" t="s">
        <v>186</v>
      </c>
      <c r="P28" s="18">
        <v>72.036932815459295</v>
      </c>
      <c r="Q28" s="10" t="s">
        <v>159</v>
      </c>
    </row>
    <row r="29" spans="1:17" x14ac:dyDescent="0.2">
      <c r="A29" s="12" t="s">
        <v>198</v>
      </c>
      <c r="B29" s="18">
        <v>25.790485540148101</v>
      </c>
      <c r="C29" s="10" t="s">
        <v>159</v>
      </c>
      <c r="D29" s="18">
        <v>15.2813551117516</v>
      </c>
      <c r="E29" s="10" t="s">
        <v>159</v>
      </c>
      <c r="F29" s="18">
        <v>27.893024093958999</v>
      </c>
      <c r="G29" s="10" t="s">
        <v>159</v>
      </c>
      <c r="H29" s="18">
        <v>21.681006912594299</v>
      </c>
      <c r="I29" s="10" t="s">
        <v>159</v>
      </c>
      <c r="J29" s="18">
        <v>15.9496676887716</v>
      </c>
      <c r="K29" s="10" t="s">
        <v>159</v>
      </c>
      <c r="L29" s="18">
        <v>38.815082432268198</v>
      </c>
      <c r="M29" s="10" t="s">
        <v>159</v>
      </c>
      <c r="N29" s="18">
        <v>24.010011347250199</v>
      </c>
      <c r="O29" s="10" t="s">
        <v>159</v>
      </c>
      <c r="P29" s="18">
        <v>71.245731411795504</v>
      </c>
      <c r="Q29" s="10" t="s">
        <v>225</v>
      </c>
    </row>
    <row r="30" spans="1:17" x14ac:dyDescent="0.2">
      <c r="A30" s="12" t="s">
        <v>199</v>
      </c>
      <c r="B30" s="18">
        <v>29.5454985198228</v>
      </c>
      <c r="C30" s="10" t="s">
        <v>197</v>
      </c>
      <c r="D30" s="18">
        <v>18.9465803713322</v>
      </c>
      <c r="E30" s="10" t="s">
        <v>197</v>
      </c>
      <c r="F30" s="18">
        <v>28.5401308275361</v>
      </c>
      <c r="G30" s="10" t="s">
        <v>159</v>
      </c>
      <c r="H30" s="18">
        <v>24.765867098332201</v>
      </c>
      <c r="I30" s="10" t="s">
        <v>197</v>
      </c>
      <c r="J30" s="18">
        <v>18.602244492499601</v>
      </c>
      <c r="K30" s="10" t="s">
        <v>197</v>
      </c>
      <c r="L30" s="18">
        <v>43.739718818638003</v>
      </c>
      <c r="M30" s="10" t="s">
        <v>197</v>
      </c>
      <c r="N30" s="18">
        <v>27.9231843153783</v>
      </c>
      <c r="O30" s="10" t="s">
        <v>197</v>
      </c>
      <c r="P30" s="18">
        <v>73.3812030859049</v>
      </c>
      <c r="Q30" s="10" t="s">
        <v>159</v>
      </c>
    </row>
    <row r="31" spans="1:17" x14ac:dyDescent="0.2">
      <c r="A31" s="12" t="s">
        <v>200</v>
      </c>
      <c r="B31" s="18">
        <v>26.6317037249901</v>
      </c>
      <c r="C31" s="10" t="s">
        <v>159</v>
      </c>
      <c r="D31" s="18">
        <v>21.165795110929601</v>
      </c>
      <c r="E31" s="10" t="s">
        <v>159</v>
      </c>
      <c r="F31" s="18">
        <v>35.754703164733897</v>
      </c>
      <c r="G31" s="10" t="s">
        <v>226</v>
      </c>
      <c r="H31" s="18">
        <v>27.9481517700167</v>
      </c>
      <c r="I31" s="10" t="s">
        <v>159</v>
      </c>
      <c r="J31" s="18">
        <v>23.535195464745499</v>
      </c>
      <c r="K31" s="10" t="s">
        <v>159</v>
      </c>
      <c r="L31" s="18">
        <v>48.346098505949797</v>
      </c>
      <c r="M31" s="10" t="s">
        <v>159</v>
      </c>
      <c r="N31" s="18">
        <v>34.960793015435797</v>
      </c>
      <c r="O31" s="10" t="s">
        <v>159</v>
      </c>
      <c r="P31" s="18">
        <v>70.787919027241301</v>
      </c>
      <c r="Q31" s="10" t="s">
        <v>159</v>
      </c>
    </row>
    <row r="32" spans="1:17" x14ac:dyDescent="0.2">
      <c r="A32" s="15" t="s">
        <v>201</v>
      </c>
      <c r="B32" s="19">
        <v>21.186983730906899</v>
      </c>
      <c r="C32" s="14" t="s">
        <v>159</v>
      </c>
      <c r="D32" s="19">
        <v>19.418920520411401</v>
      </c>
      <c r="E32" s="14" t="s">
        <v>159</v>
      </c>
      <c r="F32" s="19">
        <v>24.670783348661399</v>
      </c>
      <c r="G32" s="14" t="s">
        <v>159</v>
      </c>
      <c r="H32" s="19">
        <v>21.4112373553182</v>
      </c>
      <c r="I32" s="14" t="s">
        <v>159</v>
      </c>
      <c r="J32" s="19">
        <v>18.455049369704</v>
      </c>
      <c r="K32" s="14" t="s">
        <v>159</v>
      </c>
      <c r="L32" s="19">
        <v>40.2930025679984</v>
      </c>
      <c r="M32" s="14" t="s">
        <v>159</v>
      </c>
      <c r="N32" s="19">
        <v>44.755812510778199</v>
      </c>
      <c r="O32" s="14" t="s">
        <v>159</v>
      </c>
      <c r="P32" s="19">
        <v>64.675101109613195</v>
      </c>
      <c r="Q32" s="14" t="s">
        <v>159</v>
      </c>
    </row>
    <row r="34" spans="1:2" x14ac:dyDescent="0.2">
      <c r="A34" s="16" t="s">
        <v>202</v>
      </c>
      <c r="B34" s="16" t="s">
        <v>227</v>
      </c>
    </row>
    <row r="36" spans="1:2" x14ac:dyDescent="0.2">
      <c r="B36" s="16" t="s">
        <v>365</v>
      </c>
    </row>
    <row r="37" spans="1:2" x14ac:dyDescent="0.2">
      <c r="B37" s="16" t="s">
        <v>366</v>
      </c>
    </row>
    <row r="38" spans="1:2" x14ac:dyDescent="0.2">
      <c r="B38" s="16" t="s">
        <v>367</v>
      </c>
    </row>
    <row r="39" spans="1:2" x14ac:dyDescent="0.2">
      <c r="B39" s="16" t="s">
        <v>368</v>
      </c>
    </row>
    <row r="40" spans="1:2" x14ac:dyDescent="0.2">
      <c r="B40" s="16" t="s">
        <v>369</v>
      </c>
    </row>
    <row r="42" spans="1:2" x14ac:dyDescent="0.2">
      <c r="B42" s="16" t="s">
        <v>208</v>
      </c>
    </row>
    <row r="43" spans="1:2" x14ac:dyDescent="0.2">
      <c r="B43" s="16" t="s">
        <v>209</v>
      </c>
    </row>
    <row r="46" spans="1:2" x14ac:dyDescent="0.2">
      <c r="A46" s="17" t="str">
        <f>HYPERLINK("#'LOTTERIES 14'!A2", "&lt;&lt;&lt; Previous table")</f>
        <v>&lt;&lt;&lt; Previous table</v>
      </c>
    </row>
    <row r="47" spans="1:2" x14ac:dyDescent="0.2">
      <c r="A47" s="17" t="str">
        <f>HYPERLINK("#'MINOR_GAMING 1'!A2", "&gt;&gt;&gt; Next table")</f>
        <v>&gt;&gt;&gt; Next table</v>
      </c>
    </row>
  </sheetData>
  <mergeCells count="11">
    <mergeCell ref="A2:Q2"/>
    <mergeCell ref="A3:Q3"/>
    <mergeCell ref="A6:Q6"/>
    <mergeCell ref="B5:C5"/>
    <mergeCell ref="D5:E5"/>
    <mergeCell ref="F5:G5"/>
    <mergeCell ref="H5:I5"/>
    <mergeCell ref="J5:K5"/>
    <mergeCell ref="L5:M5"/>
    <mergeCell ref="N5:O5"/>
    <mergeCell ref="P5:Q5"/>
  </mergeCells>
  <pageMargins left="0.7" right="0.7" top="0.75" bottom="0.75" header="0.3" footer="0.3"/>
  <pageSetup paperSize="9" orientation="portrait" horizontalDpi="300" verticalDpi="300"/>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D00-000000000000}">
  <dimension ref="A1:S47"/>
  <sheetViews>
    <sheetView workbookViewId="0"/>
  </sheetViews>
  <sheetFormatPr defaultColWidth="11.42578125" defaultRowHeight="12.75" x14ac:dyDescent="0.2"/>
  <cols>
    <col min="1" max="2" width="12.7109375" customWidth="1"/>
    <col min="3" max="3" width="4.42578125" customWidth="1"/>
    <col min="4" max="4" width="12.7109375" customWidth="1"/>
    <col min="5" max="5" width="4.42578125" customWidth="1"/>
    <col min="6" max="6" width="12.7109375" customWidth="1"/>
    <col min="7" max="7" width="4.42578125" customWidth="1"/>
    <col min="8" max="8" width="12.7109375" customWidth="1"/>
    <col min="9" max="9" width="4.42578125" customWidth="1"/>
    <col min="10" max="10" width="12.7109375" customWidth="1"/>
    <col min="11" max="11" width="4.42578125" customWidth="1"/>
    <col min="12" max="12" width="12.7109375" customWidth="1"/>
    <col min="13" max="13" width="4.42578125" customWidth="1"/>
    <col min="14" max="14" width="12.7109375" customWidth="1"/>
    <col min="15" max="15" width="4.42578125" customWidth="1"/>
    <col min="16" max="16" width="12.7109375" customWidth="1"/>
    <col min="17" max="17" width="4.42578125" customWidth="1"/>
    <col min="18" max="18" width="12.7109375" customWidth="1"/>
    <col min="19" max="19" width="4.42578125" customWidth="1"/>
  </cols>
  <sheetData>
    <row r="1" spans="1:19" x14ac:dyDescent="0.2">
      <c r="A1" s="8" t="str">
        <f>HYPERLINK("#'INDEX'!B81", "Link to index")</f>
        <v>Link to index</v>
      </c>
    </row>
    <row r="2" spans="1:19" ht="15.75" customHeight="1" x14ac:dyDescent="0.2">
      <c r="A2" s="25" t="s">
        <v>374</v>
      </c>
      <c r="B2" s="24"/>
      <c r="C2" s="24"/>
      <c r="D2" s="24"/>
      <c r="E2" s="24"/>
      <c r="F2" s="24"/>
      <c r="G2" s="24"/>
      <c r="H2" s="24"/>
      <c r="I2" s="24"/>
      <c r="J2" s="24"/>
      <c r="K2" s="24"/>
      <c r="L2" s="24"/>
      <c r="M2" s="24"/>
      <c r="N2" s="24"/>
      <c r="O2" s="24"/>
      <c r="P2" s="24"/>
      <c r="Q2" s="24"/>
      <c r="R2" s="24"/>
      <c r="S2" s="24"/>
    </row>
    <row r="3" spans="1:19" ht="15.75" customHeight="1" x14ac:dyDescent="0.2">
      <c r="A3" s="25" t="s">
        <v>99</v>
      </c>
      <c r="B3" s="24"/>
      <c r="C3" s="24"/>
      <c r="D3" s="24"/>
      <c r="E3" s="24"/>
      <c r="F3" s="24"/>
      <c r="G3" s="24"/>
      <c r="H3" s="24"/>
      <c r="I3" s="24"/>
      <c r="J3" s="24"/>
      <c r="K3" s="24"/>
      <c r="L3" s="24"/>
      <c r="M3" s="24"/>
      <c r="N3" s="24"/>
      <c r="O3" s="24"/>
      <c r="P3" s="24"/>
      <c r="Q3" s="24"/>
      <c r="R3" s="24"/>
      <c r="S3" s="24"/>
    </row>
    <row r="4" spans="1:19" ht="15.75" customHeight="1" x14ac:dyDescent="0.2"/>
    <row r="5" spans="1:19" ht="55.5" customHeight="1" x14ac:dyDescent="0.2">
      <c r="A5" s="11" t="s">
        <v>159</v>
      </c>
      <c r="B5" s="27" t="s">
        <v>160</v>
      </c>
      <c r="C5" s="27" t="s">
        <v>159</v>
      </c>
      <c r="D5" s="27" t="s">
        <v>161</v>
      </c>
      <c r="E5" s="27" t="s">
        <v>159</v>
      </c>
      <c r="F5" s="27" t="s">
        <v>162</v>
      </c>
      <c r="G5" s="27" t="s">
        <v>159</v>
      </c>
      <c r="H5" s="27" t="s">
        <v>163</v>
      </c>
      <c r="I5" s="27" t="s">
        <v>159</v>
      </c>
      <c r="J5" s="27" t="s">
        <v>164</v>
      </c>
      <c r="K5" s="27" t="s">
        <v>159</v>
      </c>
      <c r="L5" s="27" t="s">
        <v>165</v>
      </c>
      <c r="M5" s="27" t="s">
        <v>159</v>
      </c>
      <c r="N5" s="27" t="s">
        <v>166</v>
      </c>
      <c r="O5" s="27" t="s">
        <v>159</v>
      </c>
      <c r="P5" s="27" t="s">
        <v>167</v>
      </c>
      <c r="Q5" s="27" t="s">
        <v>159</v>
      </c>
      <c r="R5" s="27" t="s">
        <v>168</v>
      </c>
      <c r="S5" s="27" t="s">
        <v>159</v>
      </c>
    </row>
    <row r="6" spans="1:19" x14ac:dyDescent="0.2">
      <c r="A6" s="26" t="s">
        <v>169</v>
      </c>
      <c r="B6" s="26"/>
      <c r="C6" s="26"/>
      <c r="D6" s="26"/>
      <c r="E6" s="26"/>
      <c r="F6" s="26"/>
      <c r="G6" s="26"/>
      <c r="H6" s="26"/>
      <c r="I6" s="26"/>
      <c r="J6" s="26"/>
      <c r="K6" s="26"/>
      <c r="L6" s="26"/>
      <c r="M6" s="26"/>
      <c r="N6" s="26"/>
      <c r="O6" s="26"/>
      <c r="P6" s="26"/>
      <c r="Q6" s="26"/>
      <c r="R6" s="26"/>
      <c r="S6" s="26"/>
    </row>
    <row r="7" spans="1:19" x14ac:dyDescent="0.2">
      <c r="A7" s="12" t="s">
        <v>170</v>
      </c>
      <c r="B7" s="9">
        <v>0</v>
      </c>
      <c r="C7" s="10" t="s">
        <v>238</v>
      </c>
      <c r="D7" s="9">
        <v>0</v>
      </c>
      <c r="E7" s="10" t="s">
        <v>238</v>
      </c>
      <c r="F7" s="9">
        <v>0</v>
      </c>
      <c r="G7" s="10" t="s">
        <v>238</v>
      </c>
      <c r="H7" s="9">
        <v>201.4121338912</v>
      </c>
      <c r="I7" s="10" t="s">
        <v>159</v>
      </c>
      <c r="J7" s="9">
        <v>43.917999999999999</v>
      </c>
      <c r="K7" s="10" t="s">
        <v>159</v>
      </c>
      <c r="L7" s="9">
        <v>24.268000000000001</v>
      </c>
      <c r="M7" s="10" t="s">
        <v>159</v>
      </c>
      <c r="N7" s="9">
        <v>171.21799999999999</v>
      </c>
      <c r="O7" s="10" t="s">
        <v>159</v>
      </c>
      <c r="P7" s="9">
        <v>65.245000000000005</v>
      </c>
      <c r="Q7" s="10" t="s">
        <v>159</v>
      </c>
      <c r="R7" s="9">
        <v>506.06113389119997</v>
      </c>
      <c r="S7" s="10" t="s">
        <v>159</v>
      </c>
    </row>
    <row r="8" spans="1:19" x14ac:dyDescent="0.2">
      <c r="A8" s="12" t="s">
        <v>171</v>
      </c>
      <c r="B8" s="9">
        <v>0</v>
      </c>
      <c r="C8" s="10" t="s">
        <v>238</v>
      </c>
      <c r="D8" s="9">
        <v>0</v>
      </c>
      <c r="E8" s="10" t="s">
        <v>238</v>
      </c>
      <c r="F8" s="9">
        <v>0</v>
      </c>
      <c r="G8" s="10" t="s">
        <v>238</v>
      </c>
      <c r="H8" s="9">
        <v>191.4</v>
      </c>
      <c r="I8" s="10" t="s">
        <v>159</v>
      </c>
      <c r="J8" s="9">
        <v>49</v>
      </c>
      <c r="K8" s="10" t="s">
        <v>159</v>
      </c>
      <c r="L8" s="9">
        <v>24.480405000000001</v>
      </c>
      <c r="M8" s="10" t="s">
        <v>159</v>
      </c>
      <c r="N8" s="9">
        <v>0</v>
      </c>
      <c r="O8" s="10" t="s">
        <v>178</v>
      </c>
      <c r="P8" s="9">
        <v>64.52</v>
      </c>
      <c r="Q8" s="10" t="s">
        <v>159</v>
      </c>
      <c r="R8" s="9">
        <v>329.40040499999998</v>
      </c>
      <c r="S8" s="10" t="s">
        <v>180</v>
      </c>
    </row>
    <row r="9" spans="1:19" x14ac:dyDescent="0.2">
      <c r="A9" s="12" t="s">
        <v>172</v>
      </c>
      <c r="B9" s="9">
        <v>0</v>
      </c>
      <c r="C9" s="10" t="s">
        <v>238</v>
      </c>
      <c r="D9" s="9">
        <v>0</v>
      </c>
      <c r="E9" s="10" t="s">
        <v>238</v>
      </c>
      <c r="F9" s="9">
        <v>0</v>
      </c>
      <c r="G9" s="10" t="s">
        <v>238</v>
      </c>
      <c r="H9" s="9">
        <v>235.303</v>
      </c>
      <c r="I9" s="10" t="s">
        <v>159</v>
      </c>
      <c r="J9" s="9">
        <v>57.3</v>
      </c>
      <c r="K9" s="10" t="s">
        <v>159</v>
      </c>
      <c r="L9" s="9">
        <v>20.728999999999999</v>
      </c>
      <c r="M9" s="10" t="s">
        <v>159</v>
      </c>
      <c r="N9" s="9">
        <v>0</v>
      </c>
      <c r="O9" s="10" t="s">
        <v>178</v>
      </c>
      <c r="P9" s="9">
        <v>60.026000000000003</v>
      </c>
      <c r="Q9" s="10" t="s">
        <v>159</v>
      </c>
      <c r="R9" s="9">
        <v>373.358</v>
      </c>
      <c r="S9" s="10" t="s">
        <v>180</v>
      </c>
    </row>
    <row r="10" spans="1:19" x14ac:dyDescent="0.2">
      <c r="A10" s="12" t="s">
        <v>173</v>
      </c>
      <c r="B10" s="9">
        <v>0</v>
      </c>
      <c r="C10" s="10" t="s">
        <v>238</v>
      </c>
      <c r="D10" s="9">
        <v>0</v>
      </c>
      <c r="E10" s="10" t="s">
        <v>238</v>
      </c>
      <c r="F10" s="9">
        <v>0</v>
      </c>
      <c r="G10" s="10" t="s">
        <v>238</v>
      </c>
      <c r="H10" s="9">
        <v>233.65</v>
      </c>
      <c r="I10" s="10" t="s">
        <v>159</v>
      </c>
      <c r="J10" s="9">
        <v>57.488999999999997</v>
      </c>
      <c r="K10" s="10" t="s">
        <v>159</v>
      </c>
      <c r="L10" s="9">
        <v>19.077999999999999</v>
      </c>
      <c r="M10" s="10" t="s">
        <v>159</v>
      </c>
      <c r="N10" s="9">
        <v>0</v>
      </c>
      <c r="O10" s="10" t="s">
        <v>178</v>
      </c>
      <c r="P10" s="9">
        <v>60.725999999999999</v>
      </c>
      <c r="Q10" s="10" t="s">
        <v>159</v>
      </c>
      <c r="R10" s="9">
        <v>370.94299999999998</v>
      </c>
      <c r="S10" s="10" t="s">
        <v>180</v>
      </c>
    </row>
    <row r="11" spans="1:19" x14ac:dyDescent="0.2">
      <c r="A11" s="12" t="s">
        <v>174</v>
      </c>
      <c r="B11" s="9">
        <v>0</v>
      </c>
      <c r="C11" s="10" t="s">
        <v>238</v>
      </c>
      <c r="D11" s="9">
        <v>0</v>
      </c>
      <c r="E11" s="10" t="s">
        <v>238</v>
      </c>
      <c r="F11" s="9">
        <v>0</v>
      </c>
      <c r="G11" s="10" t="s">
        <v>238</v>
      </c>
      <c r="H11" s="9">
        <v>129</v>
      </c>
      <c r="I11" s="10" t="s">
        <v>159</v>
      </c>
      <c r="J11" s="9">
        <v>35.951000000000001</v>
      </c>
      <c r="K11" s="10" t="s">
        <v>159</v>
      </c>
      <c r="L11" s="9">
        <v>17.34</v>
      </c>
      <c r="M11" s="10" t="s">
        <v>159</v>
      </c>
      <c r="N11" s="9">
        <v>0</v>
      </c>
      <c r="O11" s="10" t="s">
        <v>178</v>
      </c>
      <c r="P11" s="9">
        <v>56.54</v>
      </c>
      <c r="Q11" s="10" t="s">
        <v>159</v>
      </c>
      <c r="R11" s="9">
        <v>238.83099999999999</v>
      </c>
      <c r="S11" s="10" t="s">
        <v>180</v>
      </c>
    </row>
    <row r="12" spans="1:19" x14ac:dyDescent="0.2">
      <c r="A12" s="12" t="s">
        <v>175</v>
      </c>
      <c r="B12" s="9">
        <v>0</v>
      </c>
      <c r="C12" s="10" t="s">
        <v>238</v>
      </c>
      <c r="D12" s="9">
        <v>0</v>
      </c>
      <c r="E12" s="10" t="s">
        <v>238</v>
      </c>
      <c r="F12" s="9">
        <v>0</v>
      </c>
      <c r="G12" s="10" t="s">
        <v>238</v>
      </c>
      <c r="H12" s="9">
        <v>0</v>
      </c>
      <c r="I12" s="10" t="s">
        <v>375</v>
      </c>
      <c r="J12" s="9">
        <v>14.124000000000001</v>
      </c>
      <c r="K12" s="10" t="s">
        <v>159</v>
      </c>
      <c r="L12" s="9">
        <v>12.465</v>
      </c>
      <c r="M12" s="10" t="s">
        <v>159</v>
      </c>
      <c r="N12" s="9">
        <v>0</v>
      </c>
      <c r="O12" s="10" t="s">
        <v>178</v>
      </c>
      <c r="P12" s="9">
        <v>53.843000000000004</v>
      </c>
      <c r="Q12" s="10" t="s">
        <v>159</v>
      </c>
      <c r="R12" s="9">
        <v>80.432000000000002</v>
      </c>
      <c r="S12" s="10" t="s">
        <v>180</v>
      </c>
    </row>
    <row r="13" spans="1:19" x14ac:dyDescent="0.2">
      <c r="A13" s="12" t="s">
        <v>176</v>
      </c>
      <c r="B13" s="9">
        <v>0</v>
      </c>
      <c r="C13" s="10" t="s">
        <v>238</v>
      </c>
      <c r="D13" s="9">
        <v>0</v>
      </c>
      <c r="E13" s="10" t="s">
        <v>238</v>
      </c>
      <c r="F13" s="9">
        <v>0</v>
      </c>
      <c r="G13" s="10" t="s">
        <v>238</v>
      </c>
      <c r="H13" s="9">
        <v>0</v>
      </c>
      <c r="I13" s="10" t="s">
        <v>178</v>
      </c>
      <c r="J13" s="9">
        <v>19.370999999999999</v>
      </c>
      <c r="K13" s="10" t="s">
        <v>186</v>
      </c>
      <c r="L13" s="9">
        <v>13.301</v>
      </c>
      <c r="M13" s="10" t="s">
        <v>159</v>
      </c>
      <c r="N13" s="9">
        <v>0</v>
      </c>
      <c r="O13" s="10" t="s">
        <v>178</v>
      </c>
      <c r="P13" s="9">
        <v>50.128999999999998</v>
      </c>
      <c r="Q13" s="10" t="s">
        <v>159</v>
      </c>
      <c r="R13" s="9">
        <v>82.801000000000002</v>
      </c>
      <c r="S13" s="10" t="s">
        <v>180</v>
      </c>
    </row>
    <row r="14" spans="1:19" x14ac:dyDescent="0.2">
      <c r="A14" s="12" t="s">
        <v>177</v>
      </c>
      <c r="B14" s="9">
        <v>0</v>
      </c>
      <c r="C14" s="10" t="s">
        <v>238</v>
      </c>
      <c r="D14" s="9">
        <v>0</v>
      </c>
      <c r="E14" s="10" t="s">
        <v>238</v>
      </c>
      <c r="F14" s="9">
        <v>0</v>
      </c>
      <c r="G14" s="10" t="s">
        <v>238</v>
      </c>
      <c r="H14" s="9">
        <v>0</v>
      </c>
      <c r="I14" s="10" t="s">
        <v>178</v>
      </c>
      <c r="J14" s="9">
        <v>15.454000000000001</v>
      </c>
      <c r="K14" s="10" t="s">
        <v>159</v>
      </c>
      <c r="L14" s="9">
        <v>12.185</v>
      </c>
      <c r="M14" s="10" t="s">
        <v>159</v>
      </c>
      <c r="N14" s="9">
        <v>0</v>
      </c>
      <c r="O14" s="10" t="s">
        <v>178</v>
      </c>
      <c r="P14" s="9">
        <v>50.683</v>
      </c>
      <c r="Q14" s="10" t="s">
        <v>159</v>
      </c>
      <c r="R14" s="9">
        <v>78.322000000000003</v>
      </c>
      <c r="S14" s="10" t="s">
        <v>180</v>
      </c>
    </row>
    <row r="15" spans="1:19" x14ac:dyDescent="0.2">
      <c r="A15" s="12" t="s">
        <v>181</v>
      </c>
      <c r="B15" s="9">
        <v>0</v>
      </c>
      <c r="C15" s="10" t="s">
        <v>238</v>
      </c>
      <c r="D15" s="9">
        <v>0</v>
      </c>
      <c r="E15" s="10" t="s">
        <v>238</v>
      </c>
      <c r="F15" s="9">
        <v>0</v>
      </c>
      <c r="G15" s="10" t="s">
        <v>238</v>
      </c>
      <c r="H15" s="9">
        <v>0</v>
      </c>
      <c r="I15" s="10" t="s">
        <v>178</v>
      </c>
      <c r="J15" s="9">
        <v>17.983837999999999</v>
      </c>
      <c r="K15" s="10" t="s">
        <v>159</v>
      </c>
      <c r="L15" s="9">
        <v>0</v>
      </c>
      <c r="M15" s="10" t="s">
        <v>296</v>
      </c>
      <c r="N15" s="9">
        <v>0</v>
      </c>
      <c r="O15" s="10" t="s">
        <v>178</v>
      </c>
      <c r="P15" s="9">
        <v>51.509</v>
      </c>
      <c r="Q15" s="10" t="s">
        <v>159</v>
      </c>
      <c r="R15" s="9">
        <v>69.492838000000006</v>
      </c>
      <c r="S15" s="10" t="s">
        <v>180</v>
      </c>
    </row>
    <row r="16" spans="1:19" x14ac:dyDescent="0.2">
      <c r="A16" s="12" t="s">
        <v>182</v>
      </c>
      <c r="B16" s="9">
        <v>0</v>
      </c>
      <c r="C16" s="10" t="s">
        <v>238</v>
      </c>
      <c r="D16" s="9">
        <v>0</v>
      </c>
      <c r="E16" s="10" t="s">
        <v>238</v>
      </c>
      <c r="F16" s="9">
        <v>0</v>
      </c>
      <c r="G16" s="10" t="s">
        <v>238</v>
      </c>
      <c r="H16" s="9">
        <v>0</v>
      </c>
      <c r="I16" s="10" t="s">
        <v>178</v>
      </c>
      <c r="J16" s="9">
        <v>24.2</v>
      </c>
      <c r="K16" s="10" t="s">
        <v>159</v>
      </c>
      <c r="L16" s="9">
        <v>0</v>
      </c>
      <c r="M16" s="10" t="s">
        <v>238</v>
      </c>
      <c r="N16" s="9">
        <v>0</v>
      </c>
      <c r="O16" s="10" t="s">
        <v>178</v>
      </c>
      <c r="P16" s="9">
        <v>51.561</v>
      </c>
      <c r="Q16" s="10" t="s">
        <v>159</v>
      </c>
      <c r="R16" s="9">
        <v>75.760999999999996</v>
      </c>
      <c r="S16" s="10" t="s">
        <v>180</v>
      </c>
    </row>
    <row r="17" spans="1:19" x14ac:dyDescent="0.2">
      <c r="A17" s="12" t="s">
        <v>183</v>
      </c>
      <c r="B17" s="9">
        <v>0</v>
      </c>
      <c r="C17" s="10" t="s">
        <v>238</v>
      </c>
      <c r="D17" s="9">
        <v>0</v>
      </c>
      <c r="E17" s="10" t="s">
        <v>238</v>
      </c>
      <c r="F17" s="9">
        <v>0</v>
      </c>
      <c r="G17" s="10" t="s">
        <v>238</v>
      </c>
      <c r="H17" s="9">
        <v>0</v>
      </c>
      <c r="I17" s="10" t="s">
        <v>178</v>
      </c>
      <c r="J17" s="9">
        <v>23.026</v>
      </c>
      <c r="K17" s="10" t="s">
        <v>159</v>
      </c>
      <c r="L17" s="9">
        <v>0</v>
      </c>
      <c r="M17" s="10" t="s">
        <v>238</v>
      </c>
      <c r="N17" s="9">
        <v>0</v>
      </c>
      <c r="O17" s="10" t="s">
        <v>178</v>
      </c>
      <c r="P17" s="9">
        <v>49.29</v>
      </c>
      <c r="Q17" s="10" t="s">
        <v>159</v>
      </c>
      <c r="R17" s="9">
        <v>72.316000000000003</v>
      </c>
      <c r="S17" s="10" t="s">
        <v>180</v>
      </c>
    </row>
    <row r="18" spans="1:19" x14ac:dyDescent="0.2">
      <c r="A18" s="12" t="s">
        <v>184</v>
      </c>
      <c r="B18" s="9">
        <v>0</v>
      </c>
      <c r="C18" s="10" t="s">
        <v>238</v>
      </c>
      <c r="D18" s="9">
        <v>0</v>
      </c>
      <c r="E18" s="10" t="s">
        <v>238</v>
      </c>
      <c r="F18" s="9">
        <v>0</v>
      </c>
      <c r="G18" s="10" t="s">
        <v>238</v>
      </c>
      <c r="H18" s="9">
        <v>0</v>
      </c>
      <c r="I18" s="10" t="s">
        <v>178</v>
      </c>
      <c r="J18" s="9">
        <v>26.497</v>
      </c>
      <c r="K18" s="10" t="s">
        <v>159</v>
      </c>
      <c r="L18" s="9">
        <v>0</v>
      </c>
      <c r="M18" s="10" t="s">
        <v>238</v>
      </c>
      <c r="N18" s="9">
        <v>0</v>
      </c>
      <c r="O18" s="10" t="s">
        <v>178</v>
      </c>
      <c r="P18" s="9">
        <v>49.246000000000002</v>
      </c>
      <c r="Q18" s="10" t="s">
        <v>159</v>
      </c>
      <c r="R18" s="9">
        <v>75.742999999999995</v>
      </c>
      <c r="S18" s="10" t="s">
        <v>180</v>
      </c>
    </row>
    <row r="19" spans="1:19" x14ac:dyDescent="0.2">
      <c r="A19" s="12" t="s">
        <v>185</v>
      </c>
      <c r="B19" s="9">
        <v>0</v>
      </c>
      <c r="C19" s="10" t="s">
        <v>238</v>
      </c>
      <c r="D19" s="9">
        <v>0</v>
      </c>
      <c r="E19" s="10" t="s">
        <v>238</v>
      </c>
      <c r="F19" s="9">
        <v>0</v>
      </c>
      <c r="G19" s="10" t="s">
        <v>238</v>
      </c>
      <c r="H19" s="9">
        <v>0</v>
      </c>
      <c r="I19" s="10" t="s">
        <v>178</v>
      </c>
      <c r="J19" s="9">
        <v>19.058</v>
      </c>
      <c r="K19" s="10" t="s">
        <v>159</v>
      </c>
      <c r="L19" s="9">
        <v>0</v>
      </c>
      <c r="M19" s="10" t="s">
        <v>238</v>
      </c>
      <c r="N19" s="9">
        <v>0</v>
      </c>
      <c r="O19" s="10" t="s">
        <v>178</v>
      </c>
      <c r="P19" s="9">
        <v>51.884</v>
      </c>
      <c r="Q19" s="10" t="s">
        <v>159</v>
      </c>
      <c r="R19" s="9">
        <v>70.941999999999993</v>
      </c>
      <c r="S19" s="10" t="s">
        <v>180</v>
      </c>
    </row>
    <row r="20" spans="1:19" x14ac:dyDescent="0.2">
      <c r="A20" s="12" t="s">
        <v>187</v>
      </c>
      <c r="B20" s="9">
        <v>0</v>
      </c>
      <c r="C20" s="10" t="s">
        <v>238</v>
      </c>
      <c r="D20" s="9">
        <v>0</v>
      </c>
      <c r="E20" s="10" t="s">
        <v>238</v>
      </c>
      <c r="F20" s="9">
        <v>0</v>
      </c>
      <c r="G20" s="10" t="s">
        <v>238</v>
      </c>
      <c r="H20" s="9">
        <v>0</v>
      </c>
      <c r="I20" s="10" t="s">
        <v>178</v>
      </c>
      <c r="J20" s="9">
        <v>0</v>
      </c>
      <c r="K20" s="10" t="s">
        <v>297</v>
      </c>
      <c r="L20" s="9">
        <v>0</v>
      </c>
      <c r="M20" s="10" t="s">
        <v>238</v>
      </c>
      <c r="N20" s="9">
        <v>0</v>
      </c>
      <c r="O20" s="10" t="s">
        <v>178</v>
      </c>
      <c r="P20" s="9">
        <v>54.01</v>
      </c>
      <c r="Q20" s="10" t="s">
        <v>159</v>
      </c>
      <c r="R20" s="9">
        <v>54.01</v>
      </c>
      <c r="S20" s="10" t="s">
        <v>180</v>
      </c>
    </row>
    <row r="21" spans="1:19" x14ac:dyDescent="0.2">
      <c r="A21" s="12" t="s">
        <v>188</v>
      </c>
      <c r="B21" s="9">
        <v>0</v>
      </c>
      <c r="C21" s="10" t="s">
        <v>238</v>
      </c>
      <c r="D21" s="9">
        <v>0</v>
      </c>
      <c r="E21" s="10" t="s">
        <v>238</v>
      </c>
      <c r="F21" s="9">
        <v>0</v>
      </c>
      <c r="G21" s="10" t="s">
        <v>238</v>
      </c>
      <c r="H21" s="9">
        <v>0</v>
      </c>
      <c r="I21" s="10" t="s">
        <v>178</v>
      </c>
      <c r="J21" s="9">
        <v>0</v>
      </c>
      <c r="K21" s="10" t="s">
        <v>238</v>
      </c>
      <c r="L21" s="9">
        <v>0</v>
      </c>
      <c r="M21" s="10" t="s">
        <v>238</v>
      </c>
      <c r="N21" s="9">
        <v>0</v>
      </c>
      <c r="O21" s="10" t="s">
        <v>178</v>
      </c>
      <c r="P21" s="9">
        <v>46.337000000000003</v>
      </c>
      <c r="Q21" s="10" t="s">
        <v>159</v>
      </c>
      <c r="R21" s="9">
        <v>46.337000000000003</v>
      </c>
      <c r="S21" s="10" t="s">
        <v>180</v>
      </c>
    </row>
    <row r="22" spans="1:19" x14ac:dyDescent="0.2">
      <c r="A22" s="12" t="s">
        <v>189</v>
      </c>
      <c r="B22" s="9">
        <v>0</v>
      </c>
      <c r="C22" s="10" t="s">
        <v>238</v>
      </c>
      <c r="D22" s="9">
        <v>0</v>
      </c>
      <c r="E22" s="10" t="s">
        <v>238</v>
      </c>
      <c r="F22" s="9">
        <v>0</v>
      </c>
      <c r="G22" s="10" t="s">
        <v>238</v>
      </c>
      <c r="H22" s="9">
        <v>0</v>
      </c>
      <c r="I22" s="10" t="s">
        <v>178</v>
      </c>
      <c r="J22" s="9">
        <v>0</v>
      </c>
      <c r="K22" s="10" t="s">
        <v>238</v>
      </c>
      <c r="L22" s="9">
        <v>0</v>
      </c>
      <c r="M22" s="10" t="s">
        <v>238</v>
      </c>
      <c r="N22" s="9">
        <v>0</v>
      </c>
      <c r="O22" s="10" t="s">
        <v>178</v>
      </c>
      <c r="P22" s="9">
        <v>56.698999999999998</v>
      </c>
      <c r="Q22" s="10" t="s">
        <v>159</v>
      </c>
      <c r="R22" s="9">
        <v>56.698999999999998</v>
      </c>
      <c r="S22" s="10" t="s">
        <v>180</v>
      </c>
    </row>
    <row r="23" spans="1:19" x14ac:dyDescent="0.2">
      <c r="A23" s="12" t="s">
        <v>190</v>
      </c>
      <c r="B23" s="9">
        <v>0</v>
      </c>
      <c r="C23" s="10" t="s">
        <v>238</v>
      </c>
      <c r="D23" s="9">
        <v>0</v>
      </c>
      <c r="E23" s="10" t="s">
        <v>238</v>
      </c>
      <c r="F23" s="9">
        <v>0</v>
      </c>
      <c r="G23" s="10" t="s">
        <v>238</v>
      </c>
      <c r="H23" s="9">
        <v>0</v>
      </c>
      <c r="I23" s="10" t="s">
        <v>178</v>
      </c>
      <c r="J23" s="9">
        <v>0</v>
      </c>
      <c r="K23" s="10" t="s">
        <v>238</v>
      </c>
      <c r="L23" s="9">
        <v>0</v>
      </c>
      <c r="M23" s="10" t="s">
        <v>238</v>
      </c>
      <c r="N23" s="9">
        <v>0</v>
      </c>
      <c r="O23" s="10" t="s">
        <v>178</v>
      </c>
      <c r="P23" s="9">
        <v>56.540999999999997</v>
      </c>
      <c r="Q23" s="10" t="s">
        <v>159</v>
      </c>
      <c r="R23" s="9">
        <v>56.540999999999997</v>
      </c>
      <c r="S23" s="10" t="s">
        <v>180</v>
      </c>
    </row>
    <row r="24" spans="1:19" x14ac:dyDescent="0.2">
      <c r="A24" s="12" t="s">
        <v>191</v>
      </c>
      <c r="B24" s="9">
        <v>0</v>
      </c>
      <c r="C24" s="10" t="s">
        <v>238</v>
      </c>
      <c r="D24" s="9">
        <v>0</v>
      </c>
      <c r="E24" s="10" t="s">
        <v>238</v>
      </c>
      <c r="F24" s="9">
        <v>0</v>
      </c>
      <c r="G24" s="10" t="s">
        <v>238</v>
      </c>
      <c r="H24" s="9">
        <v>0</v>
      </c>
      <c r="I24" s="10" t="s">
        <v>178</v>
      </c>
      <c r="J24" s="9">
        <v>0</v>
      </c>
      <c r="K24" s="10" t="s">
        <v>238</v>
      </c>
      <c r="L24" s="9">
        <v>0</v>
      </c>
      <c r="M24" s="10" t="s">
        <v>238</v>
      </c>
      <c r="N24" s="9">
        <v>0</v>
      </c>
      <c r="O24" s="10" t="s">
        <v>178</v>
      </c>
      <c r="P24" s="9">
        <v>58.521000000000001</v>
      </c>
      <c r="Q24" s="10" t="s">
        <v>159</v>
      </c>
      <c r="R24" s="9">
        <v>58.521000000000001</v>
      </c>
      <c r="S24" s="10" t="s">
        <v>180</v>
      </c>
    </row>
    <row r="25" spans="1:19" x14ac:dyDescent="0.2">
      <c r="A25" s="12" t="s">
        <v>192</v>
      </c>
      <c r="B25" s="9">
        <v>0</v>
      </c>
      <c r="C25" s="10" t="s">
        <v>238</v>
      </c>
      <c r="D25" s="9">
        <v>0</v>
      </c>
      <c r="E25" s="10" t="s">
        <v>238</v>
      </c>
      <c r="F25" s="9">
        <v>0</v>
      </c>
      <c r="G25" s="10" t="s">
        <v>238</v>
      </c>
      <c r="H25" s="9">
        <v>0</v>
      </c>
      <c r="I25" s="10" t="s">
        <v>178</v>
      </c>
      <c r="J25" s="9">
        <v>0</v>
      </c>
      <c r="K25" s="10" t="s">
        <v>238</v>
      </c>
      <c r="L25" s="9">
        <v>0</v>
      </c>
      <c r="M25" s="10" t="s">
        <v>238</v>
      </c>
      <c r="N25" s="9">
        <v>0</v>
      </c>
      <c r="O25" s="10" t="s">
        <v>178</v>
      </c>
      <c r="P25" s="9">
        <v>62.335000000000001</v>
      </c>
      <c r="Q25" s="10" t="s">
        <v>159</v>
      </c>
      <c r="R25" s="9">
        <v>62.335000000000001</v>
      </c>
      <c r="S25" s="10" t="s">
        <v>180</v>
      </c>
    </row>
    <row r="26" spans="1:19" x14ac:dyDescent="0.2">
      <c r="A26" s="12" t="s">
        <v>193</v>
      </c>
      <c r="B26" s="9">
        <v>0</v>
      </c>
      <c r="C26" s="10" t="s">
        <v>238</v>
      </c>
      <c r="D26" s="9">
        <v>0</v>
      </c>
      <c r="E26" s="10" t="s">
        <v>238</v>
      </c>
      <c r="F26" s="9">
        <v>0</v>
      </c>
      <c r="G26" s="10" t="s">
        <v>238</v>
      </c>
      <c r="H26" s="9">
        <v>0</v>
      </c>
      <c r="I26" s="10" t="s">
        <v>178</v>
      </c>
      <c r="J26" s="9">
        <v>0</v>
      </c>
      <c r="K26" s="10" t="s">
        <v>238</v>
      </c>
      <c r="L26" s="9">
        <v>0</v>
      </c>
      <c r="M26" s="10" t="s">
        <v>238</v>
      </c>
      <c r="N26" s="9">
        <v>0</v>
      </c>
      <c r="O26" s="10" t="s">
        <v>178</v>
      </c>
      <c r="P26" s="9">
        <v>53.698999999999998</v>
      </c>
      <c r="Q26" s="10" t="s">
        <v>159</v>
      </c>
      <c r="R26" s="9">
        <v>53.698999999999998</v>
      </c>
      <c r="S26" s="10" t="s">
        <v>180</v>
      </c>
    </row>
    <row r="27" spans="1:19" x14ac:dyDescent="0.2">
      <c r="A27" s="12" t="s">
        <v>195</v>
      </c>
      <c r="B27" s="9">
        <v>0</v>
      </c>
      <c r="C27" s="10" t="s">
        <v>238</v>
      </c>
      <c r="D27" s="9">
        <v>0</v>
      </c>
      <c r="E27" s="10" t="s">
        <v>238</v>
      </c>
      <c r="F27" s="9">
        <v>0</v>
      </c>
      <c r="G27" s="10" t="s">
        <v>238</v>
      </c>
      <c r="H27" s="9">
        <v>0</v>
      </c>
      <c r="I27" s="10" t="s">
        <v>178</v>
      </c>
      <c r="J27" s="9">
        <v>0</v>
      </c>
      <c r="K27" s="10" t="s">
        <v>238</v>
      </c>
      <c r="L27" s="9">
        <v>0</v>
      </c>
      <c r="M27" s="10" t="s">
        <v>238</v>
      </c>
      <c r="N27" s="9">
        <v>0</v>
      </c>
      <c r="O27" s="10" t="s">
        <v>178</v>
      </c>
      <c r="P27" s="9">
        <v>73.885999999999996</v>
      </c>
      <c r="Q27" s="10" t="s">
        <v>159</v>
      </c>
      <c r="R27" s="9">
        <v>73.885999999999996</v>
      </c>
      <c r="S27" s="10" t="s">
        <v>180</v>
      </c>
    </row>
    <row r="28" spans="1:19" x14ac:dyDescent="0.2">
      <c r="A28" s="12" t="s">
        <v>196</v>
      </c>
      <c r="B28" s="9">
        <v>0</v>
      </c>
      <c r="C28" s="10" t="s">
        <v>238</v>
      </c>
      <c r="D28" s="9">
        <v>0</v>
      </c>
      <c r="E28" s="10" t="s">
        <v>238</v>
      </c>
      <c r="F28" s="9">
        <v>0</v>
      </c>
      <c r="G28" s="10" t="s">
        <v>238</v>
      </c>
      <c r="H28" s="9">
        <v>0</v>
      </c>
      <c r="I28" s="10" t="s">
        <v>178</v>
      </c>
      <c r="J28" s="9">
        <v>0</v>
      </c>
      <c r="K28" s="10" t="s">
        <v>238</v>
      </c>
      <c r="L28" s="9">
        <v>0</v>
      </c>
      <c r="M28" s="10" t="s">
        <v>238</v>
      </c>
      <c r="N28" s="9">
        <v>0</v>
      </c>
      <c r="O28" s="10" t="s">
        <v>178</v>
      </c>
      <c r="P28" s="9">
        <v>79.887</v>
      </c>
      <c r="Q28" s="10" t="s">
        <v>159</v>
      </c>
      <c r="R28" s="9">
        <v>79.887</v>
      </c>
      <c r="S28" s="10" t="s">
        <v>180</v>
      </c>
    </row>
    <row r="29" spans="1:19" x14ac:dyDescent="0.2">
      <c r="A29" s="12" t="s">
        <v>198</v>
      </c>
      <c r="B29" s="9">
        <v>0</v>
      </c>
      <c r="C29" s="10" t="s">
        <v>238</v>
      </c>
      <c r="D29" s="9">
        <v>0</v>
      </c>
      <c r="E29" s="10" t="s">
        <v>238</v>
      </c>
      <c r="F29" s="9">
        <v>0</v>
      </c>
      <c r="G29" s="10" t="s">
        <v>238</v>
      </c>
      <c r="H29" s="9">
        <v>0</v>
      </c>
      <c r="I29" s="10" t="s">
        <v>178</v>
      </c>
      <c r="J29" s="9">
        <v>0</v>
      </c>
      <c r="K29" s="10" t="s">
        <v>238</v>
      </c>
      <c r="L29" s="9">
        <v>0</v>
      </c>
      <c r="M29" s="10" t="s">
        <v>238</v>
      </c>
      <c r="N29" s="9">
        <v>0</v>
      </c>
      <c r="O29" s="10" t="s">
        <v>178</v>
      </c>
      <c r="P29" s="9">
        <v>80.489999999999995</v>
      </c>
      <c r="Q29" s="10" t="s">
        <v>159</v>
      </c>
      <c r="R29" s="9">
        <v>80.489999999999995</v>
      </c>
      <c r="S29" s="10" t="s">
        <v>180</v>
      </c>
    </row>
    <row r="30" spans="1:19" x14ac:dyDescent="0.2">
      <c r="A30" s="12" t="s">
        <v>199</v>
      </c>
      <c r="B30" s="9">
        <v>0</v>
      </c>
      <c r="C30" s="10" t="s">
        <v>238</v>
      </c>
      <c r="D30" s="9">
        <v>0</v>
      </c>
      <c r="E30" s="10" t="s">
        <v>238</v>
      </c>
      <c r="F30" s="9">
        <v>0</v>
      </c>
      <c r="G30" s="10" t="s">
        <v>238</v>
      </c>
      <c r="H30" s="9">
        <v>0</v>
      </c>
      <c r="I30" s="10" t="s">
        <v>178</v>
      </c>
      <c r="J30" s="9">
        <v>0</v>
      </c>
      <c r="K30" s="10" t="s">
        <v>238</v>
      </c>
      <c r="L30" s="9">
        <v>0</v>
      </c>
      <c r="M30" s="10" t="s">
        <v>238</v>
      </c>
      <c r="N30" s="9">
        <v>0</v>
      </c>
      <c r="O30" s="10" t="s">
        <v>178</v>
      </c>
      <c r="P30" s="9">
        <v>74.215999999999994</v>
      </c>
      <c r="Q30" s="10" t="s">
        <v>159</v>
      </c>
      <c r="R30" s="9">
        <v>74.215999999999994</v>
      </c>
      <c r="S30" s="10" t="s">
        <v>180</v>
      </c>
    </row>
    <row r="31" spans="1:19" x14ac:dyDescent="0.2">
      <c r="A31" s="12" t="s">
        <v>200</v>
      </c>
      <c r="B31" s="9">
        <v>0</v>
      </c>
      <c r="C31" s="10" t="s">
        <v>238</v>
      </c>
      <c r="D31" s="9">
        <v>0</v>
      </c>
      <c r="E31" s="10" t="s">
        <v>238</v>
      </c>
      <c r="F31" s="9">
        <v>0</v>
      </c>
      <c r="G31" s="10" t="s">
        <v>238</v>
      </c>
      <c r="H31" s="9">
        <v>0</v>
      </c>
      <c r="I31" s="10" t="s">
        <v>178</v>
      </c>
      <c r="J31" s="9">
        <v>0</v>
      </c>
      <c r="K31" s="10" t="s">
        <v>238</v>
      </c>
      <c r="L31" s="9">
        <v>0</v>
      </c>
      <c r="M31" s="10" t="s">
        <v>238</v>
      </c>
      <c r="N31" s="9">
        <v>0</v>
      </c>
      <c r="O31" s="10" t="s">
        <v>178</v>
      </c>
      <c r="P31" s="9">
        <v>67.912999999999997</v>
      </c>
      <c r="Q31" s="10" t="s">
        <v>159</v>
      </c>
      <c r="R31" s="9">
        <v>67.912999999999997</v>
      </c>
      <c r="S31" s="10" t="s">
        <v>180</v>
      </c>
    </row>
    <row r="32" spans="1:19" x14ac:dyDescent="0.2">
      <c r="A32" s="15" t="s">
        <v>201</v>
      </c>
      <c r="B32" s="13">
        <v>0</v>
      </c>
      <c r="C32" s="14" t="s">
        <v>238</v>
      </c>
      <c r="D32" s="13">
        <v>0</v>
      </c>
      <c r="E32" s="14" t="s">
        <v>238</v>
      </c>
      <c r="F32" s="13">
        <v>0</v>
      </c>
      <c r="G32" s="14" t="s">
        <v>238</v>
      </c>
      <c r="H32" s="13">
        <v>0</v>
      </c>
      <c r="I32" s="14" t="s">
        <v>178</v>
      </c>
      <c r="J32" s="13">
        <v>0</v>
      </c>
      <c r="K32" s="14" t="s">
        <v>238</v>
      </c>
      <c r="L32" s="13">
        <v>0</v>
      </c>
      <c r="M32" s="14" t="s">
        <v>238</v>
      </c>
      <c r="N32" s="13">
        <v>0</v>
      </c>
      <c r="O32" s="14" t="s">
        <v>178</v>
      </c>
      <c r="P32" s="13">
        <v>103.753</v>
      </c>
      <c r="Q32" s="14" t="s">
        <v>159</v>
      </c>
      <c r="R32" s="13">
        <v>103.753</v>
      </c>
      <c r="S32" s="14" t="s">
        <v>180</v>
      </c>
    </row>
    <row r="34" spans="1:2" x14ac:dyDescent="0.2">
      <c r="A34" s="16" t="s">
        <v>202</v>
      </c>
      <c r="B34" s="16" t="s">
        <v>203</v>
      </c>
    </row>
    <row r="36" spans="1:2" x14ac:dyDescent="0.2">
      <c r="B36" s="16" t="s">
        <v>376</v>
      </c>
    </row>
    <row r="37" spans="1:2" x14ac:dyDescent="0.2">
      <c r="B37" s="16" t="s">
        <v>377</v>
      </c>
    </row>
    <row r="38" spans="1:2" x14ac:dyDescent="0.2">
      <c r="B38" s="16" t="s">
        <v>378</v>
      </c>
    </row>
    <row r="39" spans="1:2" x14ac:dyDescent="0.2">
      <c r="B39" s="16" t="s">
        <v>379</v>
      </c>
    </row>
    <row r="41" spans="1:2" x14ac:dyDescent="0.2">
      <c r="B41" s="16" t="s">
        <v>208</v>
      </c>
    </row>
    <row r="42" spans="1:2" x14ac:dyDescent="0.2">
      <c r="B42" s="16" t="s">
        <v>241</v>
      </c>
    </row>
    <row r="43" spans="1:2" x14ac:dyDescent="0.2">
      <c r="B43" s="16" t="s">
        <v>209</v>
      </c>
    </row>
    <row r="46" spans="1:2" x14ac:dyDescent="0.2">
      <c r="A46" s="17" t="str">
        <f>HYPERLINK("#'LOTTERIES 15'!A2", "&lt;&lt;&lt; Previous table")</f>
        <v>&lt;&lt;&lt; Previous table</v>
      </c>
    </row>
    <row r="47" spans="1:2" x14ac:dyDescent="0.2">
      <c r="A47" s="17" t="str">
        <f>HYPERLINK("#'MINOR_GAMING 2'!A2", "&gt;&gt;&gt; Next table")</f>
        <v>&gt;&gt;&gt; Next table</v>
      </c>
    </row>
  </sheetData>
  <mergeCells count="12">
    <mergeCell ref="A2:S2"/>
    <mergeCell ref="A3:S3"/>
    <mergeCell ref="A6:S6"/>
    <mergeCell ref="B5:C5"/>
    <mergeCell ref="D5:E5"/>
    <mergeCell ref="F5:G5"/>
    <mergeCell ref="H5:I5"/>
    <mergeCell ref="J5:K5"/>
    <mergeCell ref="L5:M5"/>
    <mergeCell ref="N5:O5"/>
    <mergeCell ref="P5:Q5"/>
    <mergeCell ref="R5:S5"/>
  </mergeCells>
  <pageMargins left="0.7" right="0.7" top="0.75" bottom="0.75" header="0.3" footer="0.3"/>
  <pageSetup paperSize="9" orientation="portrait" horizontalDpi="300" verticalDpi="300"/>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E00-000000000000}">
  <dimension ref="A1:S47"/>
  <sheetViews>
    <sheetView workbookViewId="0"/>
  </sheetViews>
  <sheetFormatPr defaultColWidth="11.42578125" defaultRowHeight="12.75" x14ac:dyDescent="0.2"/>
  <cols>
    <col min="1" max="2" width="12.7109375" customWidth="1"/>
    <col min="3" max="3" width="4.42578125" customWidth="1"/>
    <col min="4" max="4" width="12.7109375" customWidth="1"/>
    <col min="5" max="5" width="4.42578125" customWidth="1"/>
    <col min="6" max="6" width="12.7109375" customWidth="1"/>
    <col min="7" max="7" width="4.42578125" customWidth="1"/>
    <col min="8" max="8" width="12.7109375" customWidth="1"/>
    <col min="9" max="9" width="4.42578125" customWidth="1"/>
    <col min="10" max="10" width="12.7109375" customWidth="1"/>
    <col min="11" max="11" width="4.42578125" customWidth="1"/>
    <col min="12" max="12" width="12.7109375" customWidth="1"/>
    <col min="13" max="13" width="4.42578125" customWidth="1"/>
    <col min="14" max="14" width="12.7109375" customWidth="1"/>
    <col min="15" max="15" width="4.42578125" customWidth="1"/>
    <col min="16" max="16" width="12.7109375" customWidth="1"/>
    <col min="17" max="17" width="4.42578125" customWidth="1"/>
    <col min="18" max="18" width="12.7109375" customWidth="1"/>
    <col min="19" max="19" width="4.42578125" customWidth="1"/>
  </cols>
  <sheetData>
    <row r="1" spans="1:19" x14ac:dyDescent="0.2">
      <c r="A1" s="8" t="str">
        <f>HYPERLINK("#'INDEX'!B82", "Link to index")</f>
        <v>Link to index</v>
      </c>
    </row>
    <row r="2" spans="1:19" ht="15.75" customHeight="1" x14ac:dyDescent="0.2">
      <c r="A2" s="25" t="s">
        <v>380</v>
      </c>
      <c r="B2" s="24"/>
      <c r="C2" s="24"/>
      <c r="D2" s="24"/>
      <c r="E2" s="24"/>
      <c r="F2" s="24"/>
      <c r="G2" s="24"/>
      <c r="H2" s="24"/>
      <c r="I2" s="24"/>
      <c r="J2" s="24"/>
      <c r="K2" s="24"/>
      <c r="L2" s="24"/>
      <c r="M2" s="24"/>
      <c r="N2" s="24"/>
      <c r="O2" s="24"/>
      <c r="P2" s="24"/>
      <c r="Q2" s="24"/>
      <c r="R2" s="24"/>
      <c r="S2" s="24"/>
    </row>
    <row r="3" spans="1:19" ht="15.75" customHeight="1" x14ac:dyDescent="0.2">
      <c r="A3" s="25" t="s">
        <v>100</v>
      </c>
      <c r="B3" s="24"/>
      <c r="C3" s="24"/>
      <c r="D3" s="24"/>
      <c r="E3" s="24"/>
      <c r="F3" s="24"/>
      <c r="G3" s="24"/>
      <c r="H3" s="24"/>
      <c r="I3" s="24"/>
      <c r="J3" s="24"/>
      <c r="K3" s="24"/>
      <c r="L3" s="24"/>
      <c r="M3" s="24"/>
      <c r="N3" s="24"/>
      <c r="O3" s="24"/>
      <c r="P3" s="24"/>
      <c r="Q3" s="24"/>
      <c r="R3" s="24"/>
      <c r="S3" s="24"/>
    </row>
    <row r="4" spans="1:19" ht="15.75" customHeight="1" x14ac:dyDescent="0.2"/>
    <row r="5" spans="1:19" ht="55.5" customHeight="1" x14ac:dyDescent="0.2">
      <c r="A5" s="11" t="s">
        <v>159</v>
      </c>
      <c r="B5" s="27" t="s">
        <v>160</v>
      </c>
      <c r="C5" s="27" t="s">
        <v>159</v>
      </c>
      <c r="D5" s="27" t="s">
        <v>161</v>
      </c>
      <c r="E5" s="27" t="s">
        <v>159</v>
      </c>
      <c r="F5" s="27" t="s">
        <v>162</v>
      </c>
      <c r="G5" s="27" t="s">
        <v>159</v>
      </c>
      <c r="H5" s="27" t="s">
        <v>163</v>
      </c>
      <c r="I5" s="27" t="s">
        <v>159</v>
      </c>
      <c r="J5" s="27" t="s">
        <v>164</v>
      </c>
      <c r="K5" s="27" t="s">
        <v>159</v>
      </c>
      <c r="L5" s="27" t="s">
        <v>165</v>
      </c>
      <c r="M5" s="27" t="s">
        <v>159</v>
      </c>
      <c r="N5" s="27" t="s">
        <v>166</v>
      </c>
      <c r="O5" s="27" t="s">
        <v>159</v>
      </c>
      <c r="P5" s="27" t="s">
        <v>167</v>
      </c>
      <c r="Q5" s="27" t="s">
        <v>159</v>
      </c>
      <c r="R5" s="27" t="s">
        <v>168</v>
      </c>
      <c r="S5" s="27" t="s">
        <v>159</v>
      </c>
    </row>
    <row r="6" spans="1:19" x14ac:dyDescent="0.2">
      <c r="A6" s="26" t="s">
        <v>169</v>
      </c>
      <c r="B6" s="26"/>
      <c r="C6" s="26"/>
      <c r="D6" s="26"/>
      <c r="E6" s="26"/>
      <c r="F6" s="26"/>
      <c r="G6" s="26"/>
      <c r="H6" s="26"/>
      <c r="I6" s="26"/>
      <c r="J6" s="26"/>
      <c r="K6" s="26"/>
      <c r="L6" s="26"/>
      <c r="M6" s="26"/>
      <c r="N6" s="26"/>
      <c r="O6" s="26"/>
      <c r="P6" s="26"/>
      <c r="Q6" s="26"/>
      <c r="R6" s="26"/>
      <c r="S6" s="26"/>
    </row>
    <row r="7" spans="1:19" x14ac:dyDescent="0.2">
      <c r="A7" s="12" t="s">
        <v>170</v>
      </c>
      <c r="B7" s="9">
        <v>0</v>
      </c>
      <c r="C7" s="10" t="s">
        <v>238</v>
      </c>
      <c r="D7" s="9">
        <v>0</v>
      </c>
      <c r="E7" s="10" t="s">
        <v>238</v>
      </c>
      <c r="F7" s="9">
        <v>0</v>
      </c>
      <c r="G7" s="10" t="s">
        <v>238</v>
      </c>
      <c r="H7" s="9">
        <v>358.03215933760998</v>
      </c>
      <c r="I7" s="10" t="s">
        <v>159</v>
      </c>
      <c r="J7" s="9">
        <v>78.069062027231496</v>
      </c>
      <c r="K7" s="10" t="s">
        <v>159</v>
      </c>
      <c r="L7" s="9">
        <v>43.139031770045399</v>
      </c>
      <c r="M7" s="10" t="s">
        <v>159</v>
      </c>
      <c r="N7" s="9">
        <v>304.35877458396402</v>
      </c>
      <c r="O7" s="10" t="s">
        <v>159</v>
      </c>
      <c r="P7" s="9">
        <v>115.98014372163399</v>
      </c>
      <c r="Q7" s="10" t="s">
        <v>159</v>
      </c>
      <c r="R7" s="9">
        <v>899.57917144048395</v>
      </c>
      <c r="S7" s="10" t="s">
        <v>159</v>
      </c>
    </row>
    <row r="8" spans="1:19" x14ac:dyDescent="0.2">
      <c r="A8" s="12" t="s">
        <v>171</v>
      </c>
      <c r="B8" s="9">
        <v>0</v>
      </c>
      <c r="C8" s="10" t="s">
        <v>238</v>
      </c>
      <c r="D8" s="9">
        <v>0</v>
      </c>
      <c r="E8" s="10" t="s">
        <v>238</v>
      </c>
      <c r="F8" s="9">
        <v>0</v>
      </c>
      <c r="G8" s="10" t="s">
        <v>238</v>
      </c>
      <c r="H8" s="9">
        <v>335.66417910447802</v>
      </c>
      <c r="I8" s="10" t="s">
        <v>159</v>
      </c>
      <c r="J8" s="9">
        <v>85.932835820895505</v>
      </c>
      <c r="K8" s="10" t="s">
        <v>159</v>
      </c>
      <c r="L8" s="9">
        <v>42.932053544776103</v>
      </c>
      <c r="M8" s="10" t="s">
        <v>159</v>
      </c>
      <c r="N8" s="9">
        <v>0</v>
      </c>
      <c r="O8" s="10" t="s">
        <v>178</v>
      </c>
      <c r="P8" s="9">
        <v>113.150746268657</v>
      </c>
      <c r="Q8" s="10" t="s">
        <v>159</v>
      </c>
      <c r="R8" s="9">
        <v>577.67981473880604</v>
      </c>
      <c r="S8" s="10" t="s">
        <v>180</v>
      </c>
    </row>
    <row r="9" spans="1:19" x14ac:dyDescent="0.2">
      <c r="A9" s="12" t="s">
        <v>172</v>
      </c>
      <c r="B9" s="9">
        <v>0</v>
      </c>
      <c r="C9" s="10" t="s">
        <v>238</v>
      </c>
      <c r="D9" s="9">
        <v>0</v>
      </c>
      <c r="E9" s="10" t="s">
        <v>238</v>
      </c>
      <c r="F9" s="9">
        <v>0</v>
      </c>
      <c r="G9" s="10" t="s">
        <v>238</v>
      </c>
      <c r="H9" s="9">
        <v>412.65824626865702</v>
      </c>
      <c r="I9" s="10" t="s">
        <v>159</v>
      </c>
      <c r="J9" s="9">
        <v>100.488805970149</v>
      </c>
      <c r="K9" s="10" t="s">
        <v>159</v>
      </c>
      <c r="L9" s="9">
        <v>36.353097014925403</v>
      </c>
      <c r="M9" s="10" t="s">
        <v>159</v>
      </c>
      <c r="N9" s="9">
        <v>0</v>
      </c>
      <c r="O9" s="10" t="s">
        <v>178</v>
      </c>
      <c r="P9" s="9">
        <v>105.26947761194</v>
      </c>
      <c r="Q9" s="10" t="s">
        <v>159</v>
      </c>
      <c r="R9" s="9">
        <v>654.76962686567197</v>
      </c>
      <c r="S9" s="10" t="s">
        <v>180</v>
      </c>
    </row>
    <row r="10" spans="1:19" x14ac:dyDescent="0.2">
      <c r="A10" s="12" t="s">
        <v>173</v>
      </c>
      <c r="B10" s="9">
        <v>0</v>
      </c>
      <c r="C10" s="10" t="s">
        <v>238</v>
      </c>
      <c r="D10" s="9">
        <v>0</v>
      </c>
      <c r="E10" s="10" t="s">
        <v>238</v>
      </c>
      <c r="F10" s="9">
        <v>0</v>
      </c>
      <c r="G10" s="10" t="s">
        <v>238</v>
      </c>
      <c r="H10" s="9">
        <v>404.92441002949897</v>
      </c>
      <c r="I10" s="10" t="s">
        <v>159</v>
      </c>
      <c r="J10" s="9">
        <v>99.630641592920398</v>
      </c>
      <c r="K10" s="10" t="s">
        <v>159</v>
      </c>
      <c r="L10" s="9">
        <v>33.062905604719802</v>
      </c>
      <c r="M10" s="10" t="s">
        <v>159</v>
      </c>
      <c r="N10" s="9">
        <v>0</v>
      </c>
      <c r="O10" s="10" t="s">
        <v>178</v>
      </c>
      <c r="P10" s="9">
        <v>105.240486725664</v>
      </c>
      <c r="Q10" s="10" t="s">
        <v>159</v>
      </c>
      <c r="R10" s="9">
        <v>642.85844395280196</v>
      </c>
      <c r="S10" s="10" t="s">
        <v>180</v>
      </c>
    </row>
    <row r="11" spans="1:19" x14ac:dyDescent="0.2">
      <c r="A11" s="12" t="s">
        <v>174</v>
      </c>
      <c r="B11" s="9">
        <v>0</v>
      </c>
      <c r="C11" s="10" t="s">
        <v>238</v>
      </c>
      <c r="D11" s="9">
        <v>0</v>
      </c>
      <c r="E11" s="10" t="s">
        <v>238</v>
      </c>
      <c r="F11" s="9">
        <v>0</v>
      </c>
      <c r="G11" s="10" t="s">
        <v>238</v>
      </c>
      <c r="H11" s="9">
        <v>218.40778097982701</v>
      </c>
      <c r="I11" s="10" t="s">
        <v>159</v>
      </c>
      <c r="J11" s="9">
        <v>60.868047550432301</v>
      </c>
      <c r="K11" s="10" t="s">
        <v>159</v>
      </c>
      <c r="L11" s="9">
        <v>29.3580691642651</v>
      </c>
      <c r="M11" s="10" t="s">
        <v>159</v>
      </c>
      <c r="N11" s="9">
        <v>0</v>
      </c>
      <c r="O11" s="10" t="s">
        <v>178</v>
      </c>
      <c r="P11" s="9">
        <v>95.726945244956795</v>
      </c>
      <c r="Q11" s="10" t="s">
        <v>159</v>
      </c>
      <c r="R11" s="9">
        <v>404.36084293948102</v>
      </c>
      <c r="S11" s="10" t="s">
        <v>180</v>
      </c>
    </row>
    <row r="12" spans="1:19" x14ac:dyDescent="0.2">
      <c r="A12" s="12" t="s">
        <v>175</v>
      </c>
      <c r="B12" s="9">
        <v>0</v>
      </c>
      <c r="C12" s="10" t="s">
        <v>238</v>
      </c>
      <c r="D12" s="9">
        <v>0</v>
      </c>
      <c r="E12" s="10" t="s">
        <v>238</v>
      </c>
      <c r="F12" s="9">
        <v>0</v>
      </c>
      <c r="G12" s="10" t="s">
        <v>238</v>
      </c>
      <c r="H12" s="9">
        <v>0</v>
      </c>
      <c r="I12" s="10" t="s">
        <v>375</v>
      </c>
      <c r="J12" s="9">
        <v>22.548505434782601</v>
      </c>
      <c r="K12" s="10" t="s">
        <v>159</v>
      </c>
      <c r="L12" s="9">
        <v>19.899966032608699</v>
      </c>
      <c r="M12" s="10" t="s">
        <v>159</v>
      </c>
      <c r="N12" s="9">
        <v>0</v>
      </c>
      <c r="O12" s="10" t="s">
        <v>178</v>
      </c>
      <c r="P12" s="9">
        <v>85.958593750000006</v>
      </c>
      <c r="Q12" s="10" t="s">
        <v>159</v>
      </c>
      <c r="R12" s="9">
        <v>128.40706521739099</v>
      </c>
      <c r="S12" s="10" t="s">
        <v>180</v>
      </c>
    </row>
    <row r="13" spans="1:19" x14ac:dyDescent="0.2">
      <c r="A13" s="12" t="s">
        <v>176</v>
      </c>
      <c r="B13" s="9">
        <v>0</v>
      </c>
      <c r="C13" s="10" t="s">
        <v>238</v>
      </c>
      <c r="D13" s="9">
        <v>0</v>
      </c>
      <c r="E13" s="10" t="s">
        <v>238</v>
      </c>
      <c r="F13" s="9">
        <v>0</v>
      </c>
      <c r="G13" s="10" t="s">
        <v>238</v>
      </c>
      <c r="H13" s="9">
        <v>0</v>
      </c>
      <c r="I13" s="10" t="s">
        <v>178</v>
      </c>
      <c r="J13" s="9">
        <v>30.067272126816398</v>
      </c>
      <c r="K13" s="10" t="s">
        <v>186</v>
      </c>
      <c r="L13" s="9">
        <v>20.6455416116248</v>
      </c>
      <c r="M13" s="10" t="s">
        <v>159</v>
      </c>
      <c r="N13" s="9">
        <v>0</v>
      </c>
      <c r="O13" s="10" t="s">
        <v>178</v>
      </c>
      <c r="P13" s="9">
        <v>77.809214002641994</v>
      </c>
      <c r="Q13" s="10" t="s">
        <v>159</v>
      </c>
      <c r="R13" s="9">
        <v>128.52202774108301</v>
      </c>
      <c r="S13" s="10" t="s">
        <v>180</v>
      </c>
    </row>
    <row r="14" spans="1:19" x14ac:dyDescent="0.2">
      <c r="A14" s="12" t="s">
        <v>177</v>
      </c>
      <c r="B14" s="9">
        <v>0</v>
      </c>
      <c r="C14" s="10" t="s">
        <v>238</v>
      </c>
      <c r="D14" s="9">
        <v>0</v>
      </c>
      <c r="E14" s="10" t="s">
        <v>238</v>
      </c>
      <c r="F14" s="9">
        <v>0</v>
      </c>
      <c r="G14" s="10" t="s">
        <v>238</v>
      </c>
      <c r="H14" s="9">
        <v>0</v>
      </c>
      <c r="I14" s="10" t="s">
        <v>178</v>
      </c>
      <c r="J14" s="9">
        <v>23.280064102564101</v>
      </c>
      <c r="K14" s="10" t="s">
        <v>159</v>
      </c>
      <c r="L14" s="9">
        <v>18.355608974359001</v>
      </c>
      <c r="M14" s="10" t="s">
        <v>159</v>
      </c>
      <c r="N14" s="9">
        <v>0</v>
      </c>
      <c r="O14" s="10" t="s">
        <v>178</v>
      </c>
      <c r="P14" s="9">
        <v>76.349391025640998</v>
      </c>
      <c r="Q14" s="10" t="s">
        <v>159</v>
      </c>
      <c r="R14" s="9">
        <v>117.985064102564</v>
      </c>
      <c r="S14" s="10" t="s">
        <v>180</v>
      </c>
    </row>
    <row r="15" spans="1:19" x14ac:dyDescent="0.2">
      <c r="A15" s="12" t="s">
        <v>181</v>
      </c>
      <c r="B15" s="9">
        <v>0</v>
      </c>
      <c r="C15" s="10" t="s">
        <v>238</v>
      </c>
      <c r="D15" s="9">
        <v>0</v>
      </c>
      <c r="E15" s="10" t="s">
        <v>238</v>
      </c>
      <c r="F15" s="9">
        <v>0</v>
      </c>
      <c r="G15" s="10" t="s">
        <v>238</v>
      </c>
      <c r="H15" s="9">
        <v>0</v>
      </c>
      <c r="I15" s="10" t="s">
        <v>178</v>
      </c>
      <c r="J15" s="9">
        <v>26.446820588235301</v>
      </c>
      <c r="K15" s="10" t="s">
        <v>159</v>
      </c>
      <c r="L15" s="9">
        <v>0</v>
      </c>
      <c r="M15" s="10" t="s">
        <v>296</v>
      </c>
      <c r="N15" s="9">
        <v>0</v>
      </c>
      <c r="O15" s="10" t="s">
        <v>178</v>
      </c>
      <c r="P15" s="9">
        <v>75.748529411764693</v>
      </c>
      <c r="Q15" s="10" t="s">
        <v>159</v>
      </c>
      <c r="R15" s="9">
        <v>102.19535</v>
      </c>
      <c r="S15" s="10" t="s">
        <v>180</v>
      </c>
    </row>
    <row r="16" spans="1:19" x14ac:dyDescent="0.2">
      <c r="A16" s="12" t="s">
        <v>182</v>
      </c>
      <c r="B16" s="9">
        <v>0</v>
      </c>
      <c r="C16" s="10" t="s">
        <v>238</v>
      </c>
      <c r="D16" s="9">
        <v>0</v>
      </c>
      <c r="E16" s="10" t="s">
        <v>238</v>
      </c>
      <c r="F16" s="9">
        <v>0</v>
      </c>
      <c r="G16" s="10" t="s">
        <v>238</v>
      </c>
      <c r="H16" s="9">
        <v>0</v>
      </c>
      <c r="I16" s="10" t="s">
        <v>178</v>
      </c>
      <c r="J16" s="9">
        <v>34.761613691931501</v>
      </c>
      <c r="K16" s="10" t="s">
        <v>159</v>
      </c>
      <c r="L16" s="9">
        <v>0</v>
      </c>
      <c r="M16" s="10" t="s">
        <v>238</v>
      </c>
      <c r="N16" s="9">
        <v>0</v>
      </c>
      <c r="O16" s="10" t="s">
        <v>178</v>
      </c>
      <c r="P16" s="9">
        <v>74.063783618581894</v>
      </c>
      <c r="Q16" s="10" t="s">
        <v>159</v>
      </c>
      <c r="R16" s="9">
        <v>108.825397310513</v>
      </c>
      <c r="S16" s="10" t="s">
        <v>180</v>
      </c>
    </row>
    <row r="17" spans="1:19" x14ac:dyDescent="0.2">
      <c r="A17" s="12" t="s">
        <v>183</v>
      </c>
      <c r="B17" s="9">
        <v>0</v>
      </c>
      <c r="C17" s="10" t="s">
        <v>238</v>
      </c>
      <c r="D17" s="9">
        <v>0</v>
      </c>
      <c r="E17" s="10" t="s">
        <v>238</v>
      </c>
      <c r="F17" s="9">
        <v>0</v>
      </c>
      <c r="G17" s="10" t="s">
        <v>238</v>
      </c>
      <c r="H17" s="9">
        <v>0</v>
      </c>
      <c r="I17" s="10" t="s">
        <v>178</v>
      </c>
      <c r="J17" s="9">
        <v>32.056338862559201</v>
      </c>
      <c r="K17" s="10" t="s">
        <v>159</v>
      </c>
      <c r="L17" s="9">
        <v>0</v>
      </c>
      <c r="M17" s="10" t="s">
        <v>238</v>
      </c>
      <c r="N17" s="9">
        <v>0</v>
      </c>
      <c r="O17" s="10" t="s">
        <v>178</v>
      </c>
      <c r="P17" s="9">
        <v>68.620556872037895</v>
      </c>
      <c r="Q17" s="10" t="s">
        <v>159</v>
      </c>
      <c r="R17" s="9">
        <v>100.676895734597</v>
      </c>
      <c r="S17" s="10" t="s">
        <v>180</v>
      </c>
    </row>
    <row r="18" spans="1:19" x14ac:dyDescent="0.2">
      <c r="A18" s="12" t="s">
        <v>184</v>
      </c>
      <c r="B18" s="9">
        <v>0</v>
      </c>
      <c r="C18" s="10" t="s">
        <v>238</v>
      </c>
      <c r="D18" s="9">
        <v>0</v>
      </c>
      <c r="E18" s="10" t="s">
        <v>238</v>
      </c>
      <c r="F18" s="9">
        <v>0</v>
      </c>
      <c r="G18" s="10" t="s">
        <v>238</v>
      </c>
      <c r="H18" s="9">
        <v>0</v>
      </c>
      <c r="I18" s="10" t="s">
        <v>178</v>
      </c>
      <c r="J18" s="9">
        <v>35.8273590333717</v>
      </c>
      <c r="K18" s="10" t="s">
        <v>159</v>
      </c>
      <c r="L18" s="9">
        <v>0</v>
      </c>
      <c r="M18" s="10" t="s">
        <v>238</v>
      </c>
      <c r="N18" s="9">
        <v>0</v>
      </c>
      <c r="O18" s="10" t="s">
        <v>178</v>
      </c>
      <c r="P18" s="9">
        <v>66.586939010356701</v>
      </c>
      <c r="Q18" s="10" t="s">
        <v>159</v>
      </c>
      <c r="R18" s="9">
        <v>102.414298043728</v>
      </c>
      <c r="S18" s="10" t="s">
        <v>180</v>
      </c>
    </row>
    <row r="19" spans="1:19" x14ac:dyDescent="0.2">
      <c r="A19" s="12" t="s">
        <v>185</v>
      </c>
      <c r="B19" s="9">
        <v>0</v>
      </c>
      <c r="C19" s="10" t="s">
        <v>238</v>
      </c>
      <c r="D19" s="9">
        <v>0</v>
      </c>
      <c r="E19" s="10" t="s">
        <v>238</v>
      </c>
      <c r="F19" s="9">
        <v>0</v>
      </c>
      <c r="G19" s="10" t="s">
        <v>238</v>
      </c>
      <c r="H19" s="9">
        <v>0</v>
      </c>
      <c r="I19" s="10" t="s">
        <v>178</v>
      </c>
      <c r="J19" s="9">
        <v>24.936692650334098</v>
      </c>
      <c r="K19" s="10" t="s">
        <v>159</v>
      </c>
      <c r="L19" s="9">
        <v>0</v>
      </c>
      <c r="M19" s="10" t="s">
        <v>238</v>
      </c>
      <c r="N19" s="9">
        <v>0</v>
      </c>
      <c r="O19" s="10" t="s">
        <v>178</v>
      </c>
      <c r="P19" s="9">
        <v>67.888307349665894</v>
      </c>
      <c r="Q19" s="10" t="s">
        <v>159</v>
      </c>
      <c r="R19" s="9">
        <v>92.825000000000003</v>
      </c>
      <c r="S19" s="10" t="s">
        <v>180</v>
      </c>
    </row>
    <row r="20" spans="1:19" x14ac:dyDescent="0.2">
      <c r="A20" s="12" t="s">
        <v>187</v>
      </c>
      <c r="B20" s="9">
        <v>0</v>
      </c>
      <c r="C20" s="10" t="s">
        <v>238</v>
      </c>
      <c r="D20" s="9">
        <v>0</v>
      </c>
      <c r="E20" s="10" t="s">
        <v>238</v>
      </c>
      <c r="F20" s="9">
        <v>0</v>
      </c>
      <c r="G20" s="10" t="s">
        <v>238</v>
      </c>
      <c r="H20" s="9">
        <v>0</v>
      </c>
      <c r="I20" s="10" t="s">
        <v>178</v>
      </c>
      <c r="J20" s="9">
        <v>0</v>
      </c>
      <c r="K20" s="10" t="s">
        <v>297</v>
      </c>
      <c r="L20" s="9">
        <v>0</v>
      </c>
      <c r="M20" s="10" t="s">
        <v>238</v>
      </c>
      <c r="N20" s="9">
        <v>0</v>
      </c>
      <c r="O20" s="10" t="s">
        <v>178</v>
      </c>
      <c r="P20" s="9">
        <v>68.533207343412499</v>
      </c>
      <c r="Q20" s="10" t="s">
        <v>159</v>
      </c>
      <c r="R20" s="9">
        <v>68.533207343412499</v>
      </c>
      <c r="S20" s="10" t="s">
        <v>180</v>
      </c>
    </row>
    <row r="21" spans="1:19" x14ac:dyDescent="0.2">
      <c r="A21" s="12" t="s">
        <v>188</v>
      </c>
      <c r="B21" s="9">
        <v>0</v>
      </c>
      <c r="C21" s="10" t="s">
        <v>238</v>
      </c>
      <c r="D21" s="9">
        <v>0</v>
      </c>
      <c r="E21" s="10" t="s">
        <v>238</v>
      </c>
      <c r="F21" s="9">
        <v>0</v>
      </c>
      <c r="G21" s="10" t="s">
        <v>238</v>
      </c>
      <c r="H21" s="9">
        <v>0</v>
      </c>
      <c r="I21" s="10" t="s">
        <v>178</v>
      </c>
      <c r="J21" s="9">
        <v>0</v>
      </c>
      <c r="K21" s="10" t="s">
        <v>238</v>
      </c>
      <c r="L21" s="9">
        <v>0</v>
      </c>
      <c r="M21" s="10" t="s">
        <v>238</v>
      </c>
      <c r="N21" s="9">
        <v>0</v>
      </c>
      <c r="O21" s="10" t="s">
        <v>178</v>
      </c>
      <c r="P21" s="9">
        <v>57.432463080168802</v>
      </c>
      <c r="Q21" s="10" t="s">
        <v>159</v>
      </c>
      <c r="R21" s="9">
        <v>57.432463080168802</v>
      </c>
      <c r="S21" s="10" t="s">
        <v>180</v>
      </c>
    </row>
    <row r="22" spans="1:19" x14ac:dyDescent="0.2">
      <c r="A22" s="12" t="s">
        <v>189</v>
      </c>
      <c r="B22" s="9">
        <v>0</v>
      </c>
      <c r="C22" s="10" t="s">
        <v>238</v>
      </c>
      <c r="D22" s="9">
        <v>0</v>
      </c>
      <c r="E22" s="10" t="s">
        <v>238</v>
      </c>
      <c r="F22" s="9">
        <v>0</v>
      </c>
      <c r="G22" s="10" t="s">
        <v>238</v>
      </c>
      <c r="H22" s="9">
        <v>0</v>
      </c>
      <c r="I22" s="10" t="s">
        <v>178</v>
      </c>
      <c r="J22" s="9">
        <v>0</v>
      </c>
      <c r="K22" s="10" t="s">
        <v>238</v>
      </c>
      <c r="L22" s="9">
        <v>0</v>
      </c>
      <c r="M22" s="10" t="s">
        <v>238</v>
      </c>
      <c r="N22" s="9">
        <v>0</v>
      </c>
      <c r="O22" s="10" t="s">
        <v>178</v>
      </c>
      <c r="P22" s="9">
        <v>68.189687819856701</v>
      </c>
      <c r="Q22" s="10" t="s">
        <v>159</v>
      </c>
      <c r="R22" s="9">
        <v>68.189687819856701</v>
      </c>
      <c r="S22" s="10" t="s">
        <v>180</v>
      </c>
    </row>
    <row r="23" spans="1:19" x14ac:dyDescent="0.2">
      <c r="A23" s="12" t="s">
        <v>190</v>
      </c>
      <c r="B23" s="9">
        <v>0</v>
      </c>
      <c r="C23" s="10" t="s">
        <v>238</v>
      </c>
      <c r="D23" s="9">
        <v>0</v>
      </c>
      <c r="E23" s="10" t="s">
        <v>238</v>
      </c>
      <c r="F23" s="9">
        <v>0</v>
      </c>
      <c r="G23" s="10" t="s">
        <v>238</v>
      </c>
      <c r="H23" s="9">
        <v>0</v>
      </c>
      <c r="I23" s="10" t="s">
        <v>178</v>
      </c>
      <c r="J23" s="9">
        <v>0</v>
      </c>
      <c r="K23" s="10" t="s">
        <v>238</v>
      </c>
      <c r="L23" s="9">
        <v>0</v>
      </c>
      <c r="M23" s="10" t="s">
        <v>238</v>
      </c>
      <c r="N23" s="9">
        <v>0</v>
      </c>
      <c r="O23" s="10" t="s">
        <v>178</v>
      </c>
      <c r="P23" s="9">
        <v>66.435675000000003</v>
      </c>
      <c r="Q23" s="10" t="s">
        <v>159</v>
      </c>
      <c r="R23" s="9">
        <v>66.435675000000003</v>
      </c>
      <c r="S23" s="10" t="s">
        <v>180</v>
      </c>
    </row>
    <row r="24" spans="1:19" x14ac:dyDescent="0.2">
      <c r="A24" s="12" t="s">
        <v>191</v>
      </c>
      <c r="B24" s="9">
        <v>0</v>
      </c>
      <c r="C24" s="10" t="s">
        <v>238</v>
      </c>
      <c r="D24" s="9">
        <v>0</v>
      </c>
      <c r="E24" s="10" t="s">
        <v>238</v>
      </c>
      <c r="F24" s="9">
        <v>0</v>
      </c>
      <c r="G24" s="10" t="s">
        <v>238</v>
      </c>
      <c r="H24" s="9">
        <v>0</v>
      </c>
      <c r="I24" s="10" t="s">
        <v>178</v>
      </c>
      <c r="J24" s="9">
        <v>0</v>
      </c>
      <c r="K24" s="10" t="s">
        <v>238</v>
      </c>
      <c r="L24" s="9">
        <v>0</v>
      </c>
      <c r="M24" s="10" t="s">
        <v>238</v>
      </c>
      <c r="N24" s="9">
        <v>0</v>
      </c>
      <c r="O24" s="10" t="s">
        <v>178</v>
      </c>
      <c r="P24" s="9">
        <v>67.216202346041101</v>
      </c>
      <c r="Q24" s="10" t="s">
        <v>159</v>
      </c>
      <c r="R24" s="9">
        <v>67.216202346041101</v>
      </c>
      <c r="S24" s="10" t="s">
        <v>180</v>
      </c>
    </row>
    <row r="25" spans="1:19" x14ac:dyDescent="0.2">
      <c r="A25" s="12" t="s">
        <v>192</v>
      </c>
      <c r="B25" s="9">
        <v>0</v>
      </c>
      <c r="C25" s="10" t="s">
        <v>238</v>
      </c>
      <c r="D25" s="9">
        <v>0</v>
      </c>
      <c r="E25" s="10" t="s">
        <v>238</v>
      </c>
      <c r="F25" s="9">
        <v>0</v>
      </c>
      <c r="G25" s="10" t="s">
        <v>238</v>
      </c>
      <c r="H25" s="9">
        <v>0</v>
      </c>
      <c r="I25" s="10" t="s">
        <v>178</v>
      </c>
      <c r="J25" s="9">
        <v>0</v>
      </c>
      <c r="K25" s="10" t="s">
        <v>238</v>
      </c>
      <c r="L25" s="9">
        <v>0</v>
      </c>
      <c r="M25" s="10" t="s">
        <v>238</v>
      </c>
      <c r="N25" s="9">
        <v>0</v>
      </c>
      <c r="O25" s="10" t="s">
        <v>178</v>
      </c>
      <c r="P25" s="9">
        <v>69.7558333333333</v>
      </c>
      <c r="Q25" s="10" t="s">
        <v>159</v>
      </c>
      <c r="R25" s="9">
        <v>69.7558333333333</v>
      </c>
      <c r="S25" s="10" t="s">
        <v>180</v>
      </c>
    </row>
    <row r="26" spans="1:19" x14ac:dyDescent="0.2">
      <c r="A26" s="12" t="s">
        <v>193</v>
      </c>
      <c r="B26" s="9">
        <v>0</v>
      </c>
      <c r="C26" s="10" t="s">
        <v>238</v>
      </c>
      <c r="D26" s="9">
        <v>0</v>
      </c>
      <c r="E26" s="10" t="s">
        <v>238</v>
      </c>
      <c r="F26" s="9">
        <v>0</v>
      </c>
      <c r="G26" s="10" t="s">
        <v>238</v>
      </c>
      <c r="H26" s="9">
        <v>0</v>
      </c>
      <c r="I26" s="10" t="s">
        <v>178</v>
      </c>
      <c r="J26" s="9">
        <v>0</v>
      </c>
      <c r="K26" s="10" t="s">
        <v>238</v>
      </c>
      <c r="L26" s="9">
        <v>0</v>
      </c>
      <c r="M26" s="10" t="s">
        <v>238</v>
      </c>
      <c r="N26" s="9">
        <v>0</v>
      </c>
      <c r="O26" s="10" t="s">
        <v>178</v>
      </c>
      <c r="P26" s="9">
        <v>59.0789559925094</v>
      </c>
      <c r="Q26" s="10" t="s">
        <v>159</v>
      </c>
      <c r="R26" s="9">
        <v>59.0789559925094</v>
      </c>
      <c r="S26" s="10" t="s">
        <v>180</v>
      </c>
    </row>
    <row r="27" spans="1:19" x14ac:dyDescent="0.2">
      <c r="A27" s="12" t="s">
        <v>195</v>
      </c>
      <c r="B27" s="9">
        <v>0</v>
      </c>
      <c r="C27" s="10" t="s">
        <v>238</v>
      </c>
      <c r="D27" s="9">
        <v>0</v>
      </c>
      <c r="E27" s="10" t="s">
        <v>238</v>
      </c>
      <c r="F27" s="9">
        <v>0</v>
      </c>
      <c r="G27" s="10" t="s">
        <v>238</v>
      </c>
      <c r="H27" s="9">
        <v>0</v>
      </c>
      <c r="I27" s="10" t="s">
        <v>178</v>
      </c>
      <c r="J27" s="9">
        <v>0</v>
      </c>
      <c r="K27" s="10" t="s">
        <v>238</v>
      </c>
      <c r="L27" s="9">
        <v>0</v>
      </c>
      <c r="M27" s="10" t="s">
        <v>238</v>
      </c>
      <c r="N27" s="9">
        <v>0</v>
      </c>
      <c r="O27" s="10" t="s">
        <v>178</v>
      </c>
      <c r="P27" s="9">
        <v>80.162557710064604</v>
      </c>
      <c r="Q27" s="10" t="s">
        <v>159</v>
      </c>
      <c r="R27" s="9">
        <v>80.162557710064604</v>
      </c>
      <c r="S27" s="10" t="s">
        <v>180</v>
      </c>
    </row>
    <row r="28" spans="1:19" x14ac:dyDescent="0.2">
      <c r="A28" s="12" t="s">
        <v>196</v>
      </c>
      <c r="B28" s="9">
        <v>0</v>
      </c>
      <c r="C28" s="10" t="s">
        <v>238</v>
      </c>
      <c r="D28" s="9">
        <v>0</v>
      </c>
      <c r="E28" s="10" t="s">
        <v>238</v>
      </c>
      <c r="F28" s="9">
        <v>0</v>
      </c>
      <c r="G28" s="10" t="s">
        <v>238</v>
      </c>
      <c r="H28" s="9">
        <v>0</v>
      </c>
      <c r="I28" s="10" t="s">
        <v>178</v>
      </c>
      <c r="J28" s="9">
        <v>0</v>
      </c>
      <c r="K28" s="10" t="s">
        <v>238</v>
      </c>
      <c r="L28" s="9">
        <v>0</v>
      </c>
      <c r="M28" s="10" t="s">
        <v>238</v>
      </c>
      <c r="N28" s="9">
        <v>0</v>
      </c>
      <c r="O28" s="10" t="s">
        <v>178</v>
      </c>
      <c r="P28" s="9">
        <v>85.178970054446495</v>
      </c>
      <c r="Q28" s="10" t="s">
        <v>159</v>
      </c>
      <c r="R28" s="9">
        <v>85.178970054446495</v>
      </c>
      <c r="S28" s="10" t="s">
        <v>180</v>
      </c>
    </row>
    <row r="29" spans="1:19" x14ac:dyDescent="0.2">
      <c r="A29" s="12" t="s">
        <v>198</v>
      </c>
      <c r="B29" s="9">
        <v>0</v>
      </c>
      <c r="C29" s="10" t="s">
        <v>238</v>
      </c>
      <c r="D29" s="9">
        <v>0</v>
      </c>
      <c r="E29" s="10" t="s">
        <v>238</v>
      </c>
      <c r="F29" s="9">
        <v>0</v>
      </c>
      <c r="G29" s="10" t="s">
        <v>238</v>
      </c>
      <c r="H29" s="9">
        <v>0</v>
      </c>
      <c r="I29" s="10" t="s">
        <v>178</v>
      </c>
      <c r="J29" s="9">
        <v>0</v>
      </c>
      <c r="K29" s="10" t="s">
        <v>238</v>
      </c>
      <c r="L29" s="9">
        <v>0</v>
      </c>
      <c r="M29" s="10" t="s">
        <v>238</v>
      </c>
      <c r="N29" s="9">
        <v>0</v>
      </c>
      <c r="O29" s="10" t="s">
        <v>178</v>
      </c>
      <c r="P29" s="9">
        <v>84.217052537845007</v>
      </c>
      <c r="Q29" s="10" t="s">
        <v>159</v>
      </c>
      <c r="R29" s="9">
        <v>84.217052537845007</v>
      </c>
      <c r="S29" s="10" t="s">
        <v>180</v>
      </c>
    </row>
    <row r="30" spans="1:19" x14ac:dyDescent="0.2">
      <c r="A30" s="12" t="s">
        <v>199</v>
      </c>
      <c r="B30" s="9">
        <v>0</v>
      </c>
      <c r="C30" s="10" t="s">
        <v>238</v>
      </c>
      <c r="D30" s="9">
        <v>0</v>
      </c>
      <c r="E30" s="10" t="s">
        <v>238</v>
      </c>
      <c r="F30" s="9">
        <v>0</v>
      </c>
      <c r="G30" s="10" t="s">
        <v>238</v>
      </c>
      <c r="H30" s="9">
        <v>0</v>
      </c>
      <c r="I30" s="10" t="s">
        <v>178</v>
      </c>
      <c r="J30" s="9">
        <v>0</v>
      </c>
      <c r="K30" s="10" t="s">
        <v>238</v>
      </c>
      <c r="L30" s="9">
        <v>0</v>
      </c>
      <c r="M30" s="10" t="s">
        <v>238</v>
      </c>
      <c r="N30" s="9">
        <v>0</v>
      </c>
      <c r="O30" s="10" t="s">
        <v>178</v>
      </c>
      <c r="P30" s="9">
        <v>76.427519719544307</v>
      </c>
      <c r="Q30" s="10" t="s">
        <v>159</v>
      </c>
      <c r="R30" s="9">
        <v>76.427519719544307</v>
      </c>
      <c r="S30" s="10" t="s">
        <v>180</v>
      </c>
    </row>
    <row r="31" spans="1:19" x14ac:dyDescent="0.2">
      <c r="A31" s="12" t="s">
        <v>200</v>
      </c>
      <c r="B31" s="9">
        <v>0</v>
      </c>
      <c r="C31" s="10" t="s">
        <v>238</v>
      </c>
      <c r="D31" s="9">
        <v>0</v>
      </c>
      <c r="E31" s="10" t="s">
        <v>238</v>
      </c>
      <c r="F31" s="9">
        <v>0</v>
      </c>
      <c r="G31" s="10" t="s">
        <v>238</v>
      </c>
      <c r="H31" s="9">
        <v>0</v>
      </c>
      <c r="I31" s="10" t="s">
        <v>178</v>
      </c>
      <c r="J31" s="9">
        <v>0</v>
      </c>
      <c r="K31" s="10" t="s">
        <v>238</v>
      </c>
      <c r="L31" s="9">
        <v>0</v>
      </c>
      <c r="M31" s="10" t="s">
        <v>238</v>
      </c>
      <c r="N31" s="9">
        <v>0</v>
      </c>
      <c r="O31" s="10" t="s">
        <v>178</v>
      </c>
      <c r="P31" s="9">
        <v>68.969554883318906</v>
      </c>
      <c r="Q31" s="10" t="s">
        <v>159</v>
      </c>
      <c r="R31" s="9">
        <v>68.969554883318906</v>
      </c>
      <c r="S31" s="10" t="s">
        <v>180</v>
      </c>
    </row>
    <row r="32" spans="1:19" x14ac:dyDescent="0.2">
      <c r="A32" s="15" t="s">
        <v>201</v>
      </c>
      <c r="B32" s="13">
        <v>0</v>
      </c>
      <c r="C32" s="14" t="s">
        <v>238</v>
      </c>
      <c r="D32" s="13">
        <v>0</v>
      </c>
      <c r="E32" s="14" t="s">
        <v>238</v>
      </c>
      <c r="F32" s="13">
        <v>0</v>
      </c>
      <c r="G32" s="14" t="s">
        <v>238</v>
      </c>
      <c r="H32" s="13">
        <v>0</v>
      </c>
      <c r="I32" s="14" t="s">
        <v>178</v>
      </c>
      <c r="J32" s="13">
        <v>0</v>
      </c>
      <c r="K32" s="14" t="s">
        <v>238</v>
      </c>
      <c r="L32" s="13">
        <v>0</v>
      </c>
      <c r="M32" s="14" t="s">
        <v>238</v>
      </c>
      <c r="N32" s="13">
        <v>0</v>
      </c>
      <c r="O32" s="14" t="s">
        <v>178</v>
      </c>
      <c r="P32" s="13">
        <v>103.753</v>
      </c>
      <c r="Q32" s="14" t="s">
        <v>159</v>
      </c>
      <c r="R32" s="13">
        <v>103.753</v>
      </c>
      <c r="S32" s="14" t="s">
        <v>180</v>
      </c>
    </row>
    <row r="34" spans="1:2" x14ac:dyDescent="0.2">
      <c r="A34" s="16" t="s">
        <v>202</v>
      </c>
      <c r="B34" s="16" t="s">
        <v>203</v>
      </c>
    </row>
    <row r="36" spans="1:2" x14ac:dyDescent="0.2">
      <c r="B36" s="16" t="s">
        <v>376</v>
      </c>
    </row>
    <row r="37" spans="1:2" x14ac:dyDescent="0.2">
      <c r="B37" s="16" t="s">
        <v>377</v>
      </c>
    </row>
    <row r="38" spans="1:2" x14ac:dyDescent="0.2">
      <c r="B38" s="16" t="s">
        <v>378</v>
      </c>
    </row>
    <row r="39" spans="1:2" x14ac:dyDescent="0.2">
      <c r="B39" s="16" t="s">
        <v>379</v>
      </c>
    </row>
    <row r="41" spans="1:2" x14ac:dyDescent="0.2">
      <c r="B41" s="16" t="s">
        <v>208</v>
      </c>
    </row>
    <row r="42" spans="1:2" x14ac:dyDescent="0.2">
      <c r="B42" s="16" t="s">
        <v>241</v>
      </c>
    </row>
    <row r="43" spans="1:2" x14ac:dyDescent="0.2">
      <c r="B43" s="16" t="s">
        <v>209</v>
      </c>
    </row>
    <row r="46" spans="1:2" x14ac:dyDescent="0.2">
      <c r="A46" s="17" t="str">
        <f>HYPERLINK("#'MINOR_GAMING 1'!A2", "&lt;&lt;&lt; Previous table")</f>
        <v>&lt;&lt;&lt; Previous table</v>
      </c>
    </row>
    <row r="47" spans="1:2" x14ac:dyDescent="0.2">
      <c r="A47" s="17" t="str">
        <f>HYPERLINK("#'MINOR_GAMING 3'!A2", "&gt;&gt;&gt; Next table")</f>
        <v>&gt;&gt;&gt; Next table</v>
      </c>
    </row>
  </sheetData>
  <mergeCells count="12">
    <mergeCell ref="A2:S2"/>
    <mergeCell ref="A3:S3"/>
    <mergeCell ref="A6:S6"/>
    <mergeCell ref="B5:C5"/>
    <mergeCell ref="D5:E5"/>
    <mergeCell ref="F5:G5"/>
    <mergeCell ref="H5:I5"/>
    <mergeCell ref="J5:K5"/>
    <mergeCell ref="L5:M5"/>
    <mergeCell ref="N5:O5"/>
    <mergeCell ref="P5:Q5"/>
    <mergeCell ref="R5:S5"/>
  </mergeCells>
  <pageMargins left="0.7" right="0.7" top="0.75" bottom="0.75" header="0.3" footer="0.3"/>
  <pageSetup paperSize="9" orientation="portrait" horizontalDpi="300" verticalDpi="30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S42"/>
  <sheetViews>
    <sheetView workbookViewId="0"/>
  </sheetViews>
  <sheetFormatPr defaultColWidth="11.42578125" defaultRowHeight="12.75" x14ac:dyDescent="0.2"/>
  <cols>
    <col min="1" max="2" width="12.7109375" customWidth="1"/>
    <col min="3" max="3" width="4.42578125" customWidth="1"/>
    <col min="4" max="4" width="12.7109375" customWidth="1"/>
    <col min="5" max="5" width="4.42578125" customWidth="1"/>
    <col min="6" max="6" width="12.7109375" customWidth="1"/>
    <col min="7" max="7" width="4.42578125" customWidth="1"/>
    <col min="8" max="8" width="12.7109375" customWidth="1"/>
    <col min="9" max="9" width="4.42578125" customWidth="1"/>
    <col min="10" max="10" width="12.7109375" customWidth="1"/>
    <col min="11" max="11" width="4.42578125" customWidth="1"/>
    <col min="12" max="12" width="12.7109375" customWidth="1"/>
    <col min="13" max="13" width="4.42578125" customWidth="1"/>
    <col min="14" max="14" width="12.7109375" customWidth="1"/>
    <col min="15" max="15" width="4.42578125" customWidth="1"/>
    <col min="16" max="16" width="12.7109375" customWidth="1"/>
    <col min="17" max="17" width="4.42578125" customWidth="1"/>
    <col min="18" max="18" width="12.7109375" customWidth="1"/>
    <col min="19" max="19" width="4.42578125" customWidth="1"/>
  </cols>
  <sheetData>
    <row r="1" spans="1:19" x14ac:dyDescent="0.2">
      <c r="A1" s="8" t="str">
        <f>HYPERLINK("#'INDEX'!B11", "Link to index")</f>
        <v>Link to index</v>
      </c>
    </row>
    <row r="2" spans="1:19" ht="15.75" customHeight="1" x14ac:dyDescent="0.2">
      <c r="A2" s="25" t="s">
        <v>218</v>
      </c>
      <c r="B2" s="24"/>
      <c r="C2" s="24"/>
      <c r="D2" s="24"/>
      <c r="E2" s="24"/>
      <c r="F2" s="24"/>
      <c r="G2" s="24"/>
      <c r="H2" s="24"/>
      <c r="I2" s="24"/>
      <c r="J2" s="24"/>
      <c r="K2" s="24"/>
      <c r="L2" s="24"/>
      <c r="M2" s="24"/>
      <c r="N2" s="24"/>
      <c r="O2" s="24"/>
      <c r="P2" s="24"/>
      <c r="Q2" s="24"/>
      <c r="R2" s="24"/>
      <c r="S2" s="24"/>
    </row>
    <row r="3" spans="1:19" ht="15.75" customHeight="1" x14ac:dyDescent="0.2">
      <c r="A3" s="25" t="s">
        <v>29</v>
      </c>
      <c r="B3" s="24"/>
      <c r="C3" s="24"/>
      <c r="D3" s="24"/>
      <c r="E3" s="24"/>
      <c r="F3" s="24"/>
      <c r="G3" s="24"/>
      <c r="H3" s="24"/>
      <c r="I3" s="24"/>
      <c r="J3" s="24"/>
      <c r="K3" s="24"/>
      <c r="L3" s="24"/>
      <c r="M3" s="24"/>
      <c r="N3" s="24"/>
      <c r="O3" s="24"/>
      <c r="P3" s="24"/>
      <c r="Q3" s="24"/>
      <c r="R3" s="24"/>
      <c r="S3" s="24"/>
    </row>
    <row r="4" spans="1:19" ht="15.75" customHeight="1" x14ac:dyDescent="0.2"/>
    <row r="5" spans="1:19" ht="55.5" customHeight="1" x14ac:dyDescent="0.2">
      <c r="A5" s="11" t="s">
        <v>159</v>
      </c>
      <c r="B5" s="27" t="s">
        <v>160</v>
      </c>
      <c r="C5" s="27" t="s">
        <v>159</v>
      </c>
      <c r="D5" s="27" t="s">
        <v>161</v>
      </c>
      <c r="E5" s="27" t="s">
        <v>159</v>
      </c>
      <c r="F5" s="27" t="s">
        <v>162</v>
      </c>
      <c r="G5" s="27" t="s">
        <v>159</v>
      </c>
      <c r="H5" s="27" t="s">
        <v>163</v>
      </c>
      <c r="I5" s="27" t="s">
        <v>159</v>
      </c>
      <c r="J5" s="27" t="s">
        <v>164</v>
      </c>
      <c r="K5" s="27" t="s">
        <v>159</v>
      </c>
      <c r="L5" s="27" t="s">
        <v>165</v>
      </c>
      <c r="M5" s="27" t="s">
        <v>159</v>
      </c>
      <c r="N5" s="27" t="s">
        <v>166</v>
      </c>
      <c r="O5" s="27" t="s">
        <v>159</v>
      </c>
      <c r="P5" s="27" t="s">
        <v>167</v>
      </c>
      <c r="Q5" s="27" t="s">
        <v>159</v>
      </c>
      <c r="R5" s="27" t="s">
        <v>168</v>
      </c>
      <c r="S5" s="27" t="s">
        <v>159</v>
      </c>
    </row>
    <row r="6" spans="1:19" x14ac:dyDescent="0.2">
      <c r="A6" s="26" t="s">
        <v>169</v>
      </c>
      <c r="B6" s="26"/>
      <c r="C6" s="26"/>
      <c r="D6" s="26"/>
      <c r="E6" s="26"/>
      <c r="F6" s="26"/>
      <c r="G6" s="26"/>
      <c r="H6" s="26"/>
      <c r="I6" s="26"/>
      <c r="J6" s="26"/>
      <c r="K6" s="26"/>
      <c r="L6" s="26"/>
      <c r="M6" s="26"/>
      <c r="N6" s="26"/>
      <c r="O6" s="26"/>
      <c r="P6" s="26"/>
      <c r="Q6" s="26"/>
      <c r="R6" s="26"/>
      <c r="S6" s="26"/>
    </row>
    <row r="7" spans="1:19" x14ac:dyDescent="0.2">
      <c r="A7" s="12" t="s">
        <v>170</v>
      </c>
      <c r="B7" s="9">
        <v>52.050189107412997</v>
      </c>
      <c r="C7" s="10" t="s">
        <v>159</v>
      </c>
      <c r="D7" s="9">
        <v>496.66414523449299</v>
      </c>
      <c r="E7" s="10" t="s">
        <v>159</v>
      </c>
      <c r="F7" s="9">
        <v>103.80811074130099</v>
      </c>
      <c r="G7" s="10" t="s">
        <v>159</v>
      </c>
      <c r="H7" s="9">
        <v>690.91244326777598</v>
      </c>
      <c r="I7" s="10" t="s">
        <v>159</v>
      </c>
      <c r="J7" s="9">
        <v>136.065355521936</v>
      </c>
      <c r="K7" s="10" t="s">
        <v>159</v>
      </c>
      <c r="L7" s="9">
        <v>110.89795763993899</v>
      </c>
      <c r="M7" s="10" t="s">
        <v>159</v>
      </c>
      <c r="N7" s="9">
        <v>872.62859304084702</v>
      </c>
      <c r="O7" s="10" t="s">
        <v>159</v>
      </c>
      <c r="P7" s="9">
        <v>763.59890317700501</v>
      </c>
      <c r="Q7" s="10" t="s">
        <v>159</v>
      </c>
      <c r="R7" s="9">
        <v>3226.6256977307098</v>
      </c>
      <c r="S7" s="10" t="s">
        <v>159</v>
      </c>
    </row>
    <row r="8" spans="1:19" x14ac:dyDescent="0.2">
      <c r="A8" s="12" t="s">
        <v>171</v>
      </c>
      <c r="B8" s="9">
        <v>31.216417910447799</v>
      </c>
      <c r="C8" s="10" t="s">
        <v>159</v>
      </c>
      <c r="D8" s="9">
        <v>633.88619402985103</v>
      </c>
      <c r="E8" s="10" t="s">
        <v>159</v>
      </c>
      <c r="F8" s="9">
        <v>80.431170149253703</v>
      </c>
      <c r="G8" s="10" t="s">
        <v>159</v>
      </c>
      <c r="H8" s="9">
        <v>789.79466417910396</v>
      </c>
      <c r="I8" s="10" t="s">
        <v>159</v>
      </c>
      <c r="J8" s="9">
        <v>124.004589552239</v>
      </c>
      <c r="K8" s="10" t="s">
        <v>159</v>
      </c>
      <c r="L8" s="9">
        <v>130.181231343284</v>
      </c>
      <c r="M8" s="10" t="s">
        <v>159</v>
      </c>
      <c r="N8" s="9">
        <v>1015.35082089552</v>
      </c>
      <c r="O8" s="10" t="s">
        <v>159</v>
      </c>
      <c r="P8" s="9">
        <v>658.17537313432797</v>
      </c>
      <c r="Q8" s="10" t="s">
        <v>159</v>
      </c>
      <c r="R8" s="9">
        <v>3463.0404611940298</v>
      </c>
      <c r="S8" s="10" t="s">
        <v>159</v>
      </c>
    </row>
    <row r="9" spans="1:19" x14ac:dyDescent="0.2">
      <c r="A9" s="12" t="s">
        <v>172</v>
      </c>
      <c r="B9" s="9">
        <v>30.3044776119403</v>
      </c>
      <c r="C9" s="10" t="s">
        <v>159</v>
      </c>
      <c r="D9" s="9">
        <v>782.51492537313402</v>
      </c>
      <c r="E9" s="10" t="s">
        <v>159</v>
      </c>
      <c r="F9" s="9">
        <v>83.151417910447805</v>
      </c>
      <c r="G9" s="10" t="s">
        <v>159</v>
      </c>
      <c r="H9" s="9">
        <v>821.35481343283595</v>
      </c>
      <c r="I9" s="10" t="s">
        <v>159</v>
      </c>
      <c r="J9" s="9">
        <v>133.297611940298</v>
      </c>
      <c r="K9" s="10" t="s">
        <v>159</v>
      </c>
      <c r="L9" s="9">
        <v>132.655746268657</v>
      </c>
      <c r="M9" s="10" t="s">
        <v>159</v>
      </c>
      <c r="N9" s="9">
        <v>1301.7807462686601</v>
      </c>
      <c r="O9" s="10" t="s">
        <v>159</v>
      </c>
      <c r="P9" s="9">
        <v>629.28791044776096</v>
      </c>
      <c r="Q9" s="10" t="s">
        <v>159</v>
      </c>
      <c r="R9" s="9">
        <v>3914.3476492537302</v>
      </c>
      <c r="S9" s="10" t="s">
        <v>159</v>
      </c>
    </row>
    <row r="10" spans="1:19" x14ac:dyDescent="0.2">
      <c r="A10" s="12" t="s">
        <v>173</v>
      </c>
      <c r="B10" s="9">
        <v>28.222529498525098</v>
      </c>
      <c r="C10" s="10" t="s">
        <v>159</v>
      </c>
      <c r="D10" s="9">
        <v>831.33849557522103</v>
      </c>
      <c r="E10" s="10" t="s">
        <v>159</v>
      </c>
      <c r="F10" s="9">
        <v>94.069321533923301</v>
      </c>
      <c r="G10" s="10" t="s">
        <v>159</v>
      </c>
      <c r="H10" s="9">
        <v>826.31268436578205</v>
      </c>
      <c r="I10" s="10" t="s">
        <v>159</v>
      </c>
      <c r="J10" s="9">
        <v>132.83392330383501</v>
      </c>
      <c r="K10" s="10" t="s">
        <v>159</v>
      </c>
      <c r="L10" s="9">
        <v>142.39856194690299</v>
      </c>
      <c r="M10" s="10" t="s">
        <v>159</v>
      </c>
      <c r="N10" s="9">
        <v>1250.99719764012</v>
      </c>
      <c r="O10" s="10" t="s">
        <v>159</v>
      </c>
      <c r="P10" s="9">
        <v>495.23303834808303</v>
      </c>
      <c r="Q10" s="10" t="s">
        <v>159</v>
      </c>
      <c r="R10" s="9">
        <v>3801.4057522123899</v>
      </c>
      <c r="S10" s="10" t="s">
        <v>159</v>
      </c>
    </row>
    <row r="11" spans="1:19" x14ac:dyDescent="0.2">
      <c r="A11" s="12" t="s">
        <v>174</v>
      </c>
      <c r="B11" s="9">
        <v>29.967579250720501</v>
      </c>
      <c r="C11" s="10" t="s">
        <v>159</v>
      </c>
      <c r="D11" s="9">
        <v>823.51585014409204</v>
      </c>
      <c r="E11" s="10" t="s">
        <v>159</v>
      </c>
      <c r="F11" s="9">
        <v>105.623018731988</v>
      </c>
      <c r="G11" s="10" t="s">
        <v>159</v>
      </c>
      <c r="H11" s="9">
        <v>898.51945244956801</v>
      </c>
      <c r="I11" s="10" t="s">
        <v>159</v>
      </c>
      <c r="J11" s="9">
        <v>128.38822046109499</v>
      </c>
      <c r="K11" s="10" t="s">
        <v>159</v>
      </c>
      <c r="L11" s="9">
        <v>130.485951008646</v>
      </c>
      <c r="M11" s="10" t="s">
        <v>159</v>
      </c>
      <c r="N11" s="9">
        <v>1394.87907060519</v>
      </c>
      <c r="O11" s="10" t="s">
        <v>159</v>
      </c>
      <c r="P11" s="9">
        <v>488.556195965418</v>
      </c>
      <c r="Q11" s="10" t="s">
        <v>159</v>
      </c>
      <c r="R11" s="9">
        <v>3999.9353386167099</v>
      </c>
      <c r="S11" s="10" t="s">
        <v>159</v>
      </c>
    </row>
    <row r="12" spans="1:19" x14ac:dyDescent="0.2">
      <c r="A12" s="12" t="s">
        <v>175</v>
      </c>
      <c r="B12" s="9">
        <v>29.3654211956522</v>
      </c>
      <c r="C12" s="10" t="s">
        <v>159</v>
      </c>
      <c r="D12" s="9">
        <v>844.53125</v>
      </c>
      <c r="E12" s="10" t="s">
        <v>159</v>
      </c>
      <c r="F12" s="9">
        <v>110.33345788043501</v>
      </c>
      <c r="G12" s="10" t="s">
        <v>159</v>
      </c>
      <c r="H12" s="9">
        <v>866.88338994565197</v>
      </c>
      <c r="I12" s="10" t="s">
        <v>159</v>
      </c>
      <c r="J12" s="9">
        <v>128.89398777173901</v>
      </c>
      <c r="K12" s="10" t="s">
        <v>159</v>
      </c>
      <c r="L12" s="9">
        <v>121.757778532609</v>
      </c>
      <c r="M12" s="10" t="s">
        <v>159</v>
      </c>
      <c r="N12" s="9">
        <v>1509.8526494565201</v>
      </c>
      <c r="O12" s="10" t="s">
        <v>159</v>
      </c>
      <c r="P12" s="9">
        <v>448.70951086956501</v>
      </c>
      <c r="Q12" s="10" t="s">
        <v>159</v>
      </c>
      <c r="R12" s="9">
        <v>4060.3274456521699</v>
      </c>
      <c r="S12" s="10" t="s">
        <v>159</v>
      </c>
    </row>
    <row r="13" spans="1:19" x14ac:dyDescent="0.2">
      <c r="A13" s="12" t="s">
        <v>176</v>
      </c>
      <c r="B13" s="9">
        <v>25.1779062087186</v>
      </c>
      <c r="C13" s="10" t="s">
        <v>159</v>
      </c>
      <c r="D13" s="9">
        <v>828.86393659180999</v>
      </c>
      <c r="E13" s="10" t="s">
        <v>159</v>
      </c>
      <c r="F13" s="9">
        <v>107.960303830911</v>
      </c>
      <c r="G13" s="10" t="s">
        <v>159</v>
      </c>
      <c r="H13" s="9">
        <v>839.94184280052798</v>
      </c>
      <c r="I13" s="10" t="s">
        <v>159</v>
      </c>
      <c r="J13" s="9">
        <v>142.42955746367201</v>
      </c>
      <c r="K13" s="10" t="s">
        <v>159</v>
      </c>
      <c r="L13" s="9">
        <v>136.298447820343</v>
      </c>
      <c r="M13" s="10" t="s">
        <v>159</v>
      </c>
      <c r="N13" s="9">
        <v>1414.3429986789999</v>
      </c>
      <c r="O13" s="10" t="s">
        <v>159</v>
      </c>
      <c r="P13" s="9">
        <v>452.70871862615599</v>
      </c>
      <c r="Q13" s="10" t="s">
        <v>159</v>
      </c>
      <c r="R13" s="9">
        <v>3947.7237120211398</v>
      </c>
      <c r="S13" s="10" t="s">
        <v>159</v>
      </c>
    </row>
    <row r="14" spans="1:19" x14ac:dyDescent="0.2">
      <c r="A14" s="12" t="s">
        <v>177</v>
      </c>
      <c r="B14" s="9">
        <v>27.734519230769202</v>
      </c>
      <c r="C14" s="10" t="s">
        <v>159</v>
      </c>
      <c r="D14" s="9">
        <v>814.96794871794896</v>
      </c>
      <c r="E14" s="10" t="s">
        <v>159</v>
      </c>
      <c r="F14" s="9">
        <v>109.934807692308</v>
      </c>
      <c r="G14" s="10" t="s">
        <v>159</v>
      </c>
      <c r="H14" s="9">
        <v>798.46823717948701</v>
      </c>
      <c r="I14" s="10" t="s">
        <v>159</v>
      </c>
      <c r="J14" s="9">
        <v>150.915192307692</v>
      </c>
      <c r="K14" s="10" t="s">
        <v>159</v>
      </c>
      <c r="L14" s="9">
        <v>133.139551282051</v>
      </c>
      <c r="M14" s="10" t="s">
        <v>159</v>
      </c>
      <c r="N14" s="9">
        <v>1433.72144230769</v>
      </c>
      <c r="O14" s="10" t="s">
        <v>159</v>
      </c>
      <c r="P14" s="9">
        <v>381.03141025641003</v>
      </c>
      <c r="Q14" s="10" t="s">
        <v>159</v>
      </c>
      <c r="R14" s="9">
        <v>3849.9131089743601</v>
      </c>
      <c r="S14" s="10" t="s">
        <v>159</v>
      </c>
    </row>
    <row r="15" spans="1:19" x14ac:dyDescent="0.2">
      <c r="A15" s="12" t="s">
        <v>181</v>
      </c>
      <c r="B15" s="9">
        <v>28.155882352941202</v>
      </c>
      <c r="C15" s="10" t="s">
        <v>159</v>
      </c>
      <c r="D15" s="9">
        <v>810.29411764705901</v>
      </c>
      <c r="E15" s="10" t="s">
        <v>159</v>
      </c>
      <c r="F15" s="9">
        <v>118.961764705882</v>
      </c>
      <c r="G15" s="10" t="s">
        <v>159</v>
      </c>
      <c r="H15" s="9">
        <v>870.76911764705903</v>
      </c>
      <c r="I15" s="10" t="s">
        <v>159</v>
      </c>
      <c r="J15" s="9">
        <v>158.71029411764701</v>
      </c>
      <c r="K15" s="10" t="s">
        <v>159</v>
      </c>
      <c r="L15" s="9">
        <v>141.744117647059</v>
      </c>
      <c r="M15" s="10" t="s">
        <v>159</v>
      </c>
      <c r="N15" s="9">
        <v>1417.29264705882</v>
      </c>
      <c r="O15" s="10" t="s">
        <v>159</v>
      </c>
      <c r="P15" s="9">
        <v>419.66323529411801</v>
      </c>
      <c r="Q15" s="10" t="s">
        <v>159</v>
      </c>
      <c r="R15" s="9">
        <v>3965.5911764705902</v>
      </c>
      <c r="S15" s="10" t="s">
        <v>159</v>
      </c>
    </row>
    <row r="16" spans="1:19" x14ac:dyDescent="0.2">
      <c r="A16" s="12" t="s">
        <v>182</v>
      </c>
      <c r="B16" s="9">
        <v>27.375488997554999</v>
      </c>
      <c r="C16" s="10" t="s">
        <v>159</v>
      </c>
      <c r="D16" s="9">
        <v>781.27444987775004</v>
      </c>
      <c r="E16" s="10" t="s">
        <v>159</v>
      </c>
      <c r="F16" s="9">
        <v>125.11308068459699</v>
      </c>
      <c r="G16" s="10" t="s">
        <v>159</v>
      </c>
      <c r="H16" s="9">
        <v>789.21072738386295</v>
      </c>
      <c r="I16" s="10" t="s">
        <v>159</v>
      </c>
      <c r="J16" s="9">
        <v>151.76748166259199</v>
      </c>
      <c r="K16" s="10" t="s">
        <v>159</v>
      </c>
      <c r="L16" s="9">
        <v>146.56760391198</v>
      </c>
      <c r="M16" s="10" t="s">
        <v>159</v>
      </c>
      <c r="N16" s="9">
        <v>1323.7567237163801</v>
      </c>
      <c r="O16" s="10" t="s">
        <v>159</v>
      </c>
      <c r="P16" s="9">
        <v>445.13108190708999</v>
      </c>
      <c r="Q16" s="10" t="s">
        <v>159</v>
      </c>
      <c r="R16" s="9">
        <v>3790.1966381418101</v>
      </c>
      <c r="S16" s="10" t="s">
        <v>159</v>
      </c>
    </row>
    <row r="17" spans="1:19" x14ac:dyDescent="0.2">
      <c r="A17" s="12" t="s">
        <v>183</v>
      </c>
      <c r="B17" s="9">
        <v>26.330302132701402</v>
      </c>
      <c r="C17" s="10" t="s">
        <v>159</v>
      </c>
      <c r="D17" s="9">
        <v>888.21090047393398</v>
      </c>
      <c r="E17" s="10" t="s">
        <v>159</v>
      </c>
      <c r="F17" s="9">
        <v>137.178632701422</v>
      </c>
      <c r="G17" s="10" t="s">
        <v>159</v>
      </c>
      <c r="H17" s="9">
        <v>805.23696682464504</v>
      </c>
      <c r="I17" s="10" t="s">
        <v>159</v>
      </c>
      <c r="J17" s="9">
        <v>174.298163507109</v>
      </c>
      <c r="K17" s="10" t="s">
        <v>159</v>
      </c>
      <c r="L17" s="9">
        <v>138.89780805687201</v>
      </c>
      <c r="M17" s="10" t="s">
        <v>159</v>
      </c>
      <c r="N17" s="9">
        <v>1429.94576421801</v>
      </c>
      <c r="O17" s="10" t="s">
        <v>159</v>
      </c>
      <c r="P17" s="9">
        <v>481.02188981042701</v>
      </c>
      <c r="Q17" s="10" t="s">
        <v>159</v>
      </c>
      <c r="R17" s="9">
        <v>4081.12042772512</v>
      </c>
      <c r="S17" s="10" t="s">
        <v>159</v>
      </c>
    </row>
    <row r="18" spans="1:19" x14ac:dyDescent="0.2">
      <c r="A18" s="12" t="s">
        <v>184</v>
      </c>
      <c r="B18" s="9">
        <v>24.569533947065601</v>
      </c>
      <c r="C18" s="10" t="s">
        <v>159</v>
      </c>
      <c r="D18" s="9">
        <v>929.03829113923996</v>
      </c>
      <c r="E18" s="10" t="s">
        <v>159</v>
      </c>
      <c r="F18" s="9">
        <v>142.304804372842</v>
      </c>
      <c r="G18" s="10" t="s">
        <v>159</v>
      </c>
      <c r="H18" s="9">
        <v>710.953423475259</v>
      </c>
      <c r="I18" s="10" t="s">
        <v>159</v>
      </c>
      <c r="J18" s="9">
        <v>177.89013233601801</v>
      </c>
      <c r="K18" s="10" t="s">
        <v>159</v>
      </c>
      <c r="L18" s="9">
        <v>137.818440736479</v>
      </c>
      <c r="M18" s="10" t="s">
        <v>159</v>
      </c>
      <c r="N18" s="9">
        <v>1436.60313578826</v>
      </c>
      <c r="O18" s="10" t="s">
        <v>159</v>
      </c>
      <c r="P18" s="9">
        <v>612.52520138089801</v>
      </c>
      <c r="Q18" s="10" t="s">
        <v>159</v>
      </c>
      <c r="R18" s="9">
        <v>4171.7029631760597</v>
      </c>
      <c r="S18" s="10" t="s">
        <v>159</v>
      </c>
    </row>
    <row r="19" spans="1:19" x14ac:dyDescent="0.2">
      <c r="A19" s="12" t="s">
        <v>185</v>
      </c>
      <c r="B19" s="9">
        <v>23.163724944320698</v>
      </c>
      <c r="C19" s="10" t="s">
        <v>159</v>
      </c>
      <c r="D19" s="9">
        <v>921.53365812917605</v>
      </c>
      <c r="E19" s="10" t="s">
        <v>159</v>
      </c>
      <c r="F19" s="9">
        <v>140.40588571826299</v>
      </c>
      <c r="G19" s="10" t="s">
        <v>179</v>
      </c>
      <c r="H19" s="9">
        <v>733.19157822021202</v>
      </c>
      <c r="I19" s="10" t="s">
        <v>159</v>
      </c>
      <c r="J19" s="9">
        <v>162.79245545657</v>
      </c>
      <c r="K19" s="10" t="s">
        <v>159</v>
      </c>
      <c r="L19" s="9">
        <v>142.988864142539</v>
      </c>
      <c r="M19" s="10" t="s">
        <v>159</v>
      </c>
      <c r="N19" s="9">
        <v>1441.1021714921999</v>
      </c>
      <c r="O19" s="10" t="s">
        <v>159</v>
      </c>
      <c r="P19" s="9">
        <v>636.19576837416503</v>
      </c>
      <c r="Q19" s="10" t="s">
        <v>159</v>
      </c>
      <c r="R19" s="9">
        <v>4201.3741064774504</v>
      </c>
      <c r="S19" s="10" t="s">
        <v>159</v>
      </c>
    </row>
    <row r="20" spans="1:19" x14ac:dyDescent="0.2">
      <c r="A20" s="12" t="s">
        <v>187</v>
      </c>
      <c r="B20" s="9">
        <v>23.9009719222462</v>
      </c>
      <c r="C20" s="10" t="s">
        <v>159</v>
      </c>
      <c r="D20" s="9">
        <v>948.88102051835904</v>
      </c>
      <c r="E20" s="10" t="s">
        <v>159</v>
      </c>
      <c r="F20" s="9">
        <v>145.580723542117</v>
      </c>
      <c r="G20" s="10" t="s">
        <v>159</v>
      </c>
      <c r="H20" s="9">
        <v>735.68830993520498</v>
      </c>
      <c r="I20" s="10" t="s">
        <v>159</v>
      </c>
      <c r="J20" s="9">
        <v>170.67826673866099</v>
      </c>
      <c r="K20" s="10" t="s">
        <v>159</v>
      </c>
      <c r="L20" s="9">
        <v>144.54530237581</v>
      </c>
      <c r="M20" s="10" t="s">
        <v>159</v>
      </c>
      <c r="N20" s="9">
        <v>1545.8457343412499</v>
      </c>
      <c r="O20" s="10" t="s">
        <v>159</v>
      </c>
      <c r="P20" s="9">
        <v>679.01422786177102</v>
      </c>
      <c r="Q20" s="10" t="s">
        <v>159</v>
      </c>
      <c r="R20" s="9">
        <v>4394.1345572354203</v>
      </c>
      <c r="S20" s="10" t="s">
        <v>159</v>
      </c>
    </row>
    <row r="21" spans="1:19" x14ac:dyDescent="0.2">
      <c r="A21" s="12" t="s">
        <v>188</v>
      </c>
      <c r="B21" s="9">
        <v>24.5225474683544</v>
      </c>
      <c r="C21" s="10" t="s">
        <v>159</v>
      </c>
      <c r="D21" s="9">
        <v>910.84934071730004</v>
      </c>
      <c r="E21" s="10" t="s">
        <v>159</v>
      </c>
      <c r="F21" s="9">
        <v>135.921179008439</v>
      </c>
      <c r="G21" s="10" t="s">
        <v>159</v>
      </c>
      <c r="H21" s="9">
        <v>681.92017405063302</v>
      </c>
      <c r="I21" s="10" t="s">
        <v>159</v>
      </c>
      <c r="J21" s="9">
        <v>173.96445147679299</v>
      </c>
      <c r="K21" s="10" t="s">
        <v>159</v>
      </c>
      <c r="L21" s="9">
        <v>134.561049578059</v>
      </c>
      <c r="M21" s="10" t="s">
        <v>159</v>
      </c>
      <c r="N21" s="9">
        <v>1636.16160759837</v>
      </c>
      <c r="O21" s="10" t="s">
        <v>159</v>
      </c>
      <c r="P21" s="9">
        <v>664.96075949367105</v>
      </c>
      <c r="Q21" s="10" t="s">
        <v>159</v>
      </c>
      <c r="R21" s="9">
        <v>4362.8611093916097</v>
      </c>
      <c r="S21" s="10" t="s">
        <v>159</v>
      </c>
    </row>
    <row r="22" spans="1:19" x14ac:dyDescent="0.2">
      <c r="A22" s="12" t="s">
        <v>189</v>
      </c>
      <c r="B22" s="9">
        <v>23.018935516888401</v>
      </c>
      <c r="C22" s="10" t="s">
        <v>159</v>
      </c>
      <c r="D22" s="9">
        <v>1084.80161207779</v>
      </c>
      <c r="E22" s="10" t="s">
        <v>159</v>
      </c>
      <c r="F22" s="9">
        <v>121.762061745138</v>
      </c>
      <c r="G22" s="10" t="s">
        <v>159</v>
      </c>
      <c r="H22" s="9">
        <v>683.96545547594701</v>
      </c>
      <c r="I22" s="10" t="s">
        <v>159</v>
      </c>
      <c r="J22" s="9">
        <v>167.553556806551</v>
      </c>
      <c r="K22" s="10" t="s">
        <v>159</v>
      </c>
      <c r="L22" s="9">
        <v>133.14541965199601</v>
      </c>
      <c r="M22" s="10" t="s">
        <v>159</v>
      </c>
      <c r="N22" s="9">
        <v>1622.9516120777901</v>
      </c>
      <c r="O22" s="10" t="s">
        <v>159</v>
      </c>
      <c r="P22" s="9">
        <v>605.35110030706198</v>
      </c>
      <c r="Q22" s="10" t="s">
        <v>159</v>
      </c>
      <c r="R22" s="9">
        <v>4442.5497536591602</v>
      </c>
      <c r="S22" s="10" t="s">
        <v>159</v>
      </c>
    </row>
    <row r="23" spans="1:19" x14ac:dyDescent="0.2">
      <c r="A23" s="12" t="s">
        <v>190</v>
      </c>
      <c r="B23" s="9">
        <v>21.677575000000001</v>
      </c>
      <c r="C23" s="10" t="s">
        <v>159</v>
      </c>
      <c r="D23" s="9">
        <v>1120.6162999999999</v>
      </c>
      <c r="E23" s="10" t="s">
        <v>159</v>
      </c>
      <c r="F23" s="9">
        <v>123.25123725</v>
      </c>
      <c r="G23" s="10" t="s">
        <v>159</v>
      </c>
      <c r="H23" s="9">
        <v>691.34062500000005</v>
      </c>
      <c r="I23" s="10" t="s">
        <v>159</v>
      </c>
      <c r="J23" s="9">
        <v>173.0258</v>
      </c>
      <c r="K23" s="10" t="s">
        <v>159</v>
      </c>
      <c r="L23" s="9">
        <v>124.7145</v>
      </c>
      <c r="M23" s="10" t="s">
        <v>159</v>
      </c>
      <c r="N23" s="9">
        <v>1795.4469999999999</v>
      </c>
      <c r="O23" s="10" t="s">
        <v>159</v>
      </c>
      <c r="P23" s="9">
        <v>745.20967499999995</v>
      </c>
      <c r="Q23" s="10" t="s">
        <v>159</v>
      </c>
      <c r="R23" s="9">
        <v>4795.2827122500003</v>
      </c>
      <c r="S23" s="10" t="s">
        <v>159</v>
      </c>
    </row>
    <row r="24" spans="1:19" x14ac:dyDescent="0.2">
      <c r="A24" s="12" t="s">
        <v>191</v>
      </c>
      <c r="B24" s="9">
        <v>19.6246823069404</v>
      </c>
      <c r="C24" s="10" t="s">
        <v>159</v>
      </c>
      <c r="D24" s="9">
        <v>1214.6341397849501</v>
      </c>
      <c r="E24" s="10" t="s">
        <v>159</v>
      </c>
      <c r="F24" s="9">
        <v>118.005403910068</v>
      </c>
      <c r="G24" s="10" t="s">
        <v>159</v>
      </c>
      <c r="H24" s="9">
        <v>655.31461388074297</v>
      </c>
      <c r="I24" s="10" t="s">
        <v>159</v>
      </c>
      <c r="J24" s="9">
        <v>165.03753665689101</v>
      </c>
      <c r="K24" s="10" t="s">
        <v>159</v>
      </c>
      <c r="L24" s="9">
        <v>106.28064516129</v>
      </c>
      <c r="M24" s="10" t="s">
        <v>159</v>
      </c>
      <c r="N24" s="9">
        <v>1764.36070381232</v>
      </c>
      <c r="O24" s="10" t="s">
        <v>159</v>
      </c>
      <c r="P24" s="9">
        <v>688.19738514174003</v>
      </c>
      <c r="Q24" s="10" t="s">
        <v>159</v>
      </c>
      <c r="R24" s="9">
        <v>4731.4551106549397</v>
      </c>
      <c r="S24" s="10" t="s">
        <v>159</v>
      </c>
    </row>
    <row r="25" spans="1:19" x14ac:dyDescent="0.2">
      <c r="A25" s="12" t="s">
        <v>192</v>
      </c>
      <c r="B25" s="9">
        <v>19.446809523809499</v>
      </c>
      <c r="C25" s="10" t="s">
        <v>159</v>
      </c>
      <c r="D25" s="9">
        <v>1276.2637380952399</v>
      </c>
      <c r="E25" s="10" t="s">
        <v>159</v>
      </c>
      <c r="F25" s="9">
        <v>114.50666623809499</v>
      </c>
      <c r="G25" s="10" t="s">
        <v>159</v>
      </c>
      <c r="H25" s="9">
        <v>623.30504761904797</v>
      </c>
      <c r="I25" s="10" t="s">
        <v>159</v>
      </c>
      <c r="J25" s="9">
        <v>167.607595238095</v>
      </c>
      <c r="K25" s="10" t="s">
        <v>159</v>
      </c>
      <c r="L25" s="9">
        <v>101.37452380952401</v>
      </c>
      <c r="M25" s="10" t="s">
        <v>159</v>
      </c>
      <c r="N25" s="9">
        <v>1742.1008809523801</v>
      </c>
      <c r="O25" s="10" t="s">
        <v>159</v>
      </c>
      <c r="P25" s="9">
        <v>866.61397619047602</v>
      </c>
      <c r="Q25" s="10" t="s">
        <v>159</v>
      </c>
      <c r="R25" s="9">
        <v>4911.2192376666699</v>
      </c>
      <c r="S25" s="10" t="s">
        <v>159</v>
      </c>
    </row>
    <row r="26" spans="1:19" x14ac:dyDescent="0.2">
      <c r="A26" s="12" t="s">
        <v>193</v>
      </c>
      <c r="B26" s="9">
        <v>18.527153558052401</v>
      </c>
      <c r="C26" s="10" t="s">
        <v>159</v>
      </c>
      <c r="D26" s="9">
        <v>1560.05674157303</v>
      </c>
      <c r="E26" s="10" t="s">
        <v>159</v>
      </c>
      <c r="F26" s="9">
        <v>115.905903464419</v>
      </c>
      <c r="G26" s="10" t="s">
        <v>159</v>
      </c>
      <c r="H26" s="9">
        <v>759.49997659175995</v>
      </c>
      <c r="I26" s="10" t="s">
        <v>159</v>
      </c>
      <c r="J26" s="9">
        <v>167.48040730337101</v>
      </c>
      <c r="K26" s="10" t="s">
        <v>159</v>
      </c>
      <c r="L26" s="9">
        <v>101.870189606742</v>
      </c>
      <c r="M26" s="10" t="s">
        <v>159</v>
      </c>
      <c r="N26" s="9">
        <v>2051.1759363295901</v>
      </c>
      <c r="O26" s="10" t="s">
        <v>159</v>
      </c>
      <c r="P26" s="9">
        <v>918.14367977528104</v>
      </c>
      <c r="Q26" s="10" t="s">
        <v>159</v>
      </c>
      <c r="R26" s="9">
        <v>5692.6599882022501</v>
      </c>
      <c r="S26" s="10" t="s">
        <v>159</v>
      </c>
    </row>
    <row r="27" spans="1:19" x14ac:dyDescent="0.2">
      <c r="A27" s="12" t="s">
        <v>195</v>
      </c>
      <c r="B27" s="9">
        <v>23.1745152354571</v>
      </c>
      <c r="C27" s="10" t="s">
        <v>159</v>
      </c>
      <c r="D27" s="9">
        <v>1636.23686518929</v>
      </c>
      <c r="E27" s="10" t="s">
        <v>159</v>
      </c>
      <c r="F27" s="9">
        <v>110.531056555863</v>
      </c>
      <c r="G27" s="10" t="s">
        <v>159</v>
      </c>
      <c r="H27" s="9">
        <v>761.49355671144997</v>
      </c>
      <c r="I27" s="10" t="s">
        <v>159</v>
      </c>
      <c r="J27" s="9">
        <v>193.38785780240099</v>
      </c>
      <c r="K27" s="10" t="s">
        <v>159</v>
      </c>
      <c r="L27" s="9">
        <v>97.432996306555907</v>
      </c>
      <c r="M27" s="10" t="s">
        <v>159</v>
      </c>
      <c r="N27" s="9">
        <v>2008.9939519852301</v>
      </c>
      <c r="O27" s="10" t="s">
        <v>159</v>
      </c>
      <c r="P27" s="9">
        <v>804.91405817174495</v>
      </c>
      <c r="Q27" s="10" t="s">
        <v>159</v>
      </c>
      <c r="R27" s="9">
        <v>5636.1648579579896</v>
      </c>
      <c r="S27" s="10" t="s">
        <v>159</v>
      </c>
    </row>
    <row r="28" spans="1:19" x14ac:dyDescent="0.2">
      <c r="A28" s="12" t="s">
        <v>196</v>
      </c>
      <c r="B28" s="9">
        <v>36.764065335753202</v>
      </c>
      <c r="C28" s="10" t="s">
        <v>159</v>
      </c>
      <c r="D28" s="9">
        <v>1645.80394736842</v>
      </c>
      <c r="E28" s="10" t="s">
        <v>159</v>
      </c>
      <c r="F28" s="9">
        <v>103.55880626134299</v>
      </c>
      <c r="G28" s="10" t="s">
        <v>159</v>
      </c>
      <c r="H28" s="9">
        <v>763.27978675136103</v>
      </c>
      <c r="I28" s="10" t="s">
        <v>159</v>
      </c>
      <c r="J28" s="9">
        <v>144.54525862068999</v>
      </c>
      <c r="K28" s="10" t="s">
        <v>159</v>
      </c>
      <c r="L28" s="9">
        <v>89.927377495462807</v>
      </c>
      <c r="M28" s="10" t="s">
        <v>159</v>
      </c>
      <c r="N28" s="9">
        <v>1659.3603608502699</v>
      </c>
      <c r="O28" s="10" t="s">
        <v>159</v>
      </c>
      <c r="P28" s="9">
        <v>664.10850725952798</v>
      </c>
      <c r="Q28" s="10" t="s">
        <v>186</v>
      </c>
      <c r="R28" s="9">
        <v>5107.34810994283</v>
      </c>
      <c r="S28" s="10" t="s">
        <v>159</v>
      </c>
    </row>
    <row r="29" spans="1:19" x14ac:dyDescent="0.2">
      <c r="A29" s="12" t="s">
        <v>198</v>
      </c>
      <c r="B29" s="9">
        <v>25.924287622439898</v>
      </c>
      <c r="C29" s="10" t="s">
        <v>159</v>
      </c>
      <c r="D29" s="9">
        <v>1647.74027159394</v>
      </c>
      <c r="E29" s="10" t="s">
        <v>159</v>
      </c>
      <c r="F29" s="9">
        <v>100.847016918967</v>
      </c>
      <c r="G29" s="10" t="s">
        <v>159</v>
      </c>
      <c r="H29" s="9">
        <v>843.16660730187004</v>
      </c>
      <c r="I29" s="10" t="s">
        <v>159</v>
      </c>
      <c r="J29" s="9">
        <v>188.75543187889599</v>
      </c>
      <c r="K29" s="10" t="s">
        <v>159</v>
      </c>
      <c r="L29" s="9">
        <v>84.919601046304507</v>
      </c>
      <c r="M29" s="10" t="s">
        <v>159</v>
      </c>
      <c r="N29" s="9">
        <v>1855.6873838321501</v>
      </c>
      <c r="O29" s="10" t="s">
        <v>159</v>
      </c>
      <c r="P29" s="9">
        <v>589.72235084594797</v>
      </c>
      <c r="Q29" s="10" t="s">
        <v>159</v>
      </c>
      <c r="R29" s="9">
        <v>5336.7629510405204</v>
      </c>
      <c r="S29" s="10" t="s">
        <v>159</v>
      </c>
    </row>
    <row r="30" spans="1:19" x14ac:dyDescent="0.2">
      <c r="A30" s="12" t="s">
        <v>199</v>
      </c>
      <c r="B30" s="9">
        <v>26.4411042944785</v>
      </c>
      <c r="C30" s="10" t="s">
        <v>159</v>
      </c>
      <c r="D30" s="9">
        <v>1446.6206617002599</v>
      </c>
      <c r="E30" s="10" t="s">
        <v>159</v>
      </c>
      <c r="F30" s="9">
        <v>95.158523225240998</v>
      </c>
      <c r="G30" s="10" t="s">
        <v>159</v>
      </c>
      <c r="H30" s="9">
        <v>944.40072192878904</v>
      </c>
      <c r="I30" s="10" t="s">
        <v>159</v>
      </c>
      <c r="J30" s="9">
        <v>130.13824024079801</v>
      </c>
      <c r="K30" s="10" t="s">
        <v>159</v>
      </c>
      <c r="L30" s="9">
        <v>83.494602015775598</v>
      </c>
      <c r="M30" s="10" t="s">
        <v>159</v>
      </c>
      <c r="N30" s="9">
        <v>1729.1128913203299</v>
      </c>
      <c r="O30" s="10" t="s">
        <v>159</v>
      </c>
      <c r="P30" s="9">
        <v>549.30683610867698</v>
      </c>
      <c r="Q30" s="10" t="s">
        <v>159</v>
      </c>
      <c r="R30" s="9">
        <v>5004.6735808343501</v>
      </c>
      <c r="S30" s="10" t="s">
        <v>159</v>
      </c>
    </row>
    <row r="31" spans="1:19" x14ac:dyDescent="0.2">
      <c r="A31" s="12" t="s">
        <v>200</v>
      </c>
      <c r="B31" s="9">
        <v>18.705553154710501</v>
      </c>
      <c r="C31" s="10" t="s">
        <v>159</v>
      </c>
      <c r="D31" s="9">
        <v>1063.6502160760599</v>
      </c>
      <c r="E31" s="10" t="s">
        <v>159</v>
      </c>
      <c r="F31" s="9">
        <v>73.835090751944705</v>
      </c>
      <c r="G31" s="10" t="s">
        <v>159</v>
      </c>
      <c r="H31" s="9">
        <v>584.46208846067395</v>
      </c>
      <c r="I31" s="10" t="s">
        <v>159</v>
      </c>
      <c r="J31" s="9">
        <v>114.920767320441</v>
      </c>
      <c r="K31" s="10" t="s">
        <v>159</v>
      </c>
      <c r="L31" s="9">
        <v>61.790732433016402</v>
      </c>
      <c r="M31" s="10" t="s">
        <v>159</v>
      </c>
      <c r="N31" s="9">
        <v>1254.5912532729001</v>
      </c>
      <c r="O31" s="10" t="s">
        <v>159</v>
      </c>
      <c r="P31" s="9">
        <v>397.01594641313699</v>
      </c>
      <c r="Q31" s="10" t="s">
        <v>159</v>
      </c>
      <c r="R31" s="9">
        <v>3568.97164788289</v>
      </c>
      <c r="S31" s="10" t="s">
        <v>159</v>
      </c>
    </row>
    <row r="32" spans="1:19" x14ac:dyDescent="0.2">
      <c r="A32" s="15" t="s">
        <v>201</v>
      </c>
      <c r="B32" s="13">
        <v>27.73</v>
      </c>
      <c r="C32" s="14" t="s">
        <v>159</v>
      </c>
      <c r="D32" s="13">
        <v>746.39800000000002</v>
      </c>
      <c r="E32" s="14" t="s">
        <v>159</v>
      </c>
      <c r="F32" s="13">
        <v>98.861999999999995</v>
      </c>
      <c r="G32" s="14" t="s">
        <v>159</v>
      </c>
      <c r="H32" s="13">
        <v>733.20092265999995</v>
      </c>
      <c r="I32" s="14" t="s">
        <v>159</v>
      </c>
      <c r="J32" s="13">
        <v>157.72016922</v>
      </c>
      <c r="K32" s="14" t="s">
        <v>159</v>
      </c>
      <c r="L32" s="13">
        <v>85.456343000000004</v>
      </c>
      <c r="M32" s="14" t="s">
        <v>159</v>
      </c>
      <c r="N32" s="13">
        <v>399.19080645999998</v>
      </c>
      <c r="O32" s="14" t="s">
        <v>159</v>
      </c>
      <c r="P32" s="13">
        <v>480.08300000000003</v>
      </c>
      <c r="Q32" s="14" t="s">
        <v>159</v>
      </c>
      <c r="R32" s="13">
        <v>2728.6412413399999</v>
      </c>
      <c r="S32" s="14" t="s">
        <v>159</v>
      </c>
    </row>
    <row r="34" spans="1:2" x14ac:dyDescent="0.2">
      <c r="A34" s="16" t="s">
        <v>202</v>
      </c>
      <c r="B34" s="16" t="s">
        <v>215</v>
      </c>
    </row>
    <row r="36" spans="1:2" x14ac:dyDescent="0.2">
      <c r="B36" s="16" t="s">
        <v>216</v>
      </c>
    </row>
    <row r="37" spans="1:2" x14ac:dyDescent="0.2">
      <c r="B37" s="16" t="s">
        <v>217</v>
      </c>
    </row>
    <row r="41" spans="1:2" x14ac:dyDescent="0.2">
      <c r="A41" s="17" t="str">
        <f>HYPERLINK("#'CASINO 5'!A2", "&lt;&lt;&lt; Previous table")</f>
        <v>&lt;&lt;&lt; Previous table</v>
      </c>
    </row>
    <row r="42" spans="1:2" x14ac:dyDescent="0.2">
      <c r="A42" s="17" t="str">
        <f>HYPERLINK("#'CASINO 7'!A2", "&gt;&gt;&gt; Next table")</f>
        <v>&gt;&gt;&gt; Next table</v>
      </c>
    </row>
  </sheetData>
  <mergeCells count="12">
    <mergeCell ref="A2:S2"/>
    <mergeCell ref="A3:S3"/>
    <mergeCell ref="A6:S6"/>
    <mergeCell ref="B5:C5"/>
    <mergeCell ref="D5:E5"/>
    <mergeCell ref="F5:G5"/>
    <mergeCell ref="H5:I5"/>
    <mergeCell ref="J5:K5"/>
    <mergeCell ref="L5:M5"/>
    <mergeCell ref="N5:O5"/>
    <mergeCell ref="P5:Q5"/>
    <mergeCell ref="R5:S5"/>
  </mergeCells>
  <pageMargins left="0.7" right="0.7" top="0.75" bottom="0.75" header="0.3" footer="0.3"/>
  <pageSetup paperSize="9" orientation="portrait" horizontalDpi="300" verticalDpi="300"/>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F00-000000000000}">
  <dimension ref="A1:S47"/>
  <sheetViews>
    <sheetView workbookViewId="0"/>
  </sheetViews>
  <sheetFormatPr defaultColWidth="11.42578125" defaultRowHeight="12.75" x14ac:dyDescent="0.2"/>
  <cols>
    <col min="1" max="2" width="12.7109375" customWidth="1"/>
    <col min="3" max="3" width="4.42578125" customWidth="1"/>
    <col min="4" max="4" width="12.7109375" customWidth="1"/>
    <col min="5" max="5" width="4.42578125" customWidth="1"/>
    <col min="6" max="6" width="12.7109375" customWidth="1"/>
    <col min="7" max="7" width="4.42578125" customWidth="1"/>
    <col min="8" max="8" width="12.7109375" customWidth="1"/>
    <col min="9" max="9" width="4.42578125" customWidth="1"/>
    <col min="10" max="10" width="12.7109375" customWidth="1"/>
    <col min="11" max="11" width="4.42578125" customWidth="1"/>
    <col min="12" max="12" width="12.7109375" customWidth="1"/>
    <col min="13" max="13" width="4.42578125" customWidth="1"/>
    <col min="14" max="14" width="12.7109375" customWidth="1"/>
    <col min="15" max="15" width="4.42578125" customWidth="1"/>
    <col min="16" max="16" width="12.7109375" customWidth="1"/>
    <col min="17" max="17" width="4.42578125" customWidth="1"/>
    <col min="18" max="18" width="12.7109375" customWidth="1"/>
    <col min="19" max="19" width="4.42578125" customWidth="1"/>
  </cols>
  <sheetData>
    <row r="1" spans="1:19" x14ac:dyDescent="0.2">
      <c r="A1" s="8" t="str">
        <f>HYPERLINK("#'INDEX'!B83", "Link to index")</f>
        <v>Link to index</v>
      </c>
    </row>
    <row r="2" spans="1:19" ht="15.75" customHeight="1" x14ac:dyDescent="0.2">
      <c r="A2" s="25" t="s">
        <v>381</v>
      </c>
      <c r="B2" s="24"/>
      <c r="C2" s="24"/>
      <c r="D2" s="24"/>
      <c r="E2" s="24"/>
      <c r="F2" s="24"/>
      <c r="G2" s="24"/>
      <c r="H2" s="24"/>
      <c r="I2" s="24"/>
      <c r="J2" s="24"/>
      <c r="K2" s="24"/>
      <c r="L2" s="24"/>
      <c r="M2" s="24"/>
      <c r="N2" s="24"/>
      <c r="O2" s="24"/>
      <c r="P2" s="24"/>
      <c r="Q2" s="24"/>
      <c r="R2" s="24"/>
      <c r="S2" s="24"/>
    </row>
    <row r="3" spans="1:19" ht="15.75" customHeight="1" x14ac:dyDescent="0.2">
      <c r="A3" s="25" t="s">
        <v>101</v>
      </c>
      <c r="B3" s="24"/>
      <c r="C3" s="24"/>
      <c r="D3" s="24"/>
      <c r="E3" s="24"/>
      <c r="F3" s="24"/>
      <c r="G3" s="24"/>
      <c r="H3" s="24"/>
      <c r="I3" s="24"/>
      <c r="J3" s="24"/>
      <c r="K3" s="24"/>
      <c r="L3" s="24"/>
      <c r="M3" s="24"/>
      <c r="N3" s="24"/>
      <c r="O3" s="24"/>
      <c r="P3" s="24"/>
      <c r="Q3" s="24"/>
      <c r="R3" s="24"/>
      <c r="S3" s="24"/>
    </row>
    <row r="4" spans="1:19" ht="15.75" customHeight="1" x14ac:dyDescent="0.2"/>
    <row r="5" spans="1:19" ht="55.5" customHeight="1" x14ac:dyDescent="0.2">
      <c r="A5" s="11" t="s">
        <v>159</v>
      </c>
      <c r="B5" s="27" t="s">
        <v>160</v>
      </c>
      <c r="C5" s="27" t="s">
        <v>159</v>
      </c>
      <c r="D5" s="27" t="s">
        <v>161</v>
      </c>
      <c r="E5" s="27" t="s">
        <v>159</v>
      </c>
      <c r="F5" s="27" t="s">
        <v>162</v>
      </c>
      <c r="G5" s="27" t="s">
        <v>159</v>
      </c>
      <c r="H5" s="27" t="s">
        <v>163</v>
      </c>
      <c r="I5" s="27" t="s">
        <v>159</v>
      </c>
      <c r="J5" s="27" t="s">
        <v>164</v>
      </c>
      <c r="K5" s="27" t="s">
        <v>159</v>
      </c>
      <c r="L5" s="27" t="s">
        <v>165</v>
      </c>
      <c r="M5" s="27" t="s">
        <v>159</v>
      </c>
      <c r="N5" s="27" t="s">
        <v>166</v>
      </c>
      <c r="O5" s="27" t="s">
        <v>159</v>
      </c>
      <c r="P5" s="27" t="s">
        <v>167</v>
      </c>
      <c r="Q5" s="27" t="s">
        <v>159</v>
      </c>
      <c r="R5" s="27" t="s">
        <v>168</v>
      </c>
      <c r="S5" s="27" t="s">
        <v>159</v>
      </c>
    </row>
    <row r="6" spans="1:19" x14ac:dyDescent="0.2">
      <c r="A6" s="26" t="s">
        <v>212</v>
      </c>
      <c r="B6" s="26"/>
      <c r="C6" s="26"/>
      <c r="D6" s="26"/>
      <c r="E6" s="26"/>
      <c r="F6" s="26"/>
      <c r="G6" s="26"/>
      <c r="H6" s="26"/>
      <c r="I6" s="26"/>
      <c r="J6" s="26"/>
      <c r="K6" s="26"/>
      <c r="L6" s="26"/>
      <c r="M6" s="26"/>
      <c r="N6" s="26"/>
      <c r="O6" s="26"/>
      <c r="P6" s="26"/>
      <c r="Q6" s="26"/>
      <c r="R6" s="26"/>
      <c r="S6" s="26"/>
    </row>
    <row r="7" spans="1:19" x14ac:dyDescent="0.2">
      <c r="A7" s="12" t="s">
        <v>170</v>
      </c>
      <c r="B7" s="18">
        <v>0</v>
      </c>
      <c r="C7" s="10" t="s">
        <v>238</v>
      </c>
      <c r="D7" s="18">
        <v>0</v>
      </c>
      <c r="E7" s="10" t="s">
        <v>238</v>
      </c>
      <c r="F7" s="18">
        <v>0</v>
      </c>
      <c r="G7" s="10" t="s">
        <v>238</v>
      </c>
      <c r="H7" s="18">
        <v>83.747875822438601</v>
      </c>
      <c r="I7" s="10" t="s">
        <v>159</v>
      </c>
      <c r="J7" s="18">
        <v>39.5584955557717</v>
      </c>
      <c r="K7" s="10" t="s">
        <v>159</v>
      </c>
      <c r="L7" s="18">
        <v>69.785263944903306</v>
      </c>
      <c r="M7" s="10" t="s">
        <v>159</v>
      </c>
      <c r="N7" s="18">
        <v>50.526853807861997</v>
      </c>
      <c r="O7" s="10" t="s">
        <v>159</v>
      </c>
      <c r="P7" s="18">
        <v>50.814614858007999</v>
      </c>
      <c r="Q7" s="10" t="s">
        <v>159</v>
      </c>
      <c r="R7" s="18">
        <v>37.559353597833002</v>
      </c>
      <c r="S7" s="10" t="s">
        <v>159</v>
      </c>
    </row>
    <row r="8" spans="1:19" x14ac:dyDescent="0.2">
      <c r="A8" s="12" t="s">
        <v>171</v>
      </c>
      <c r="B8" s="18">
        <v>0</v>
      </c>
      <c r="C8" s="10" t="s">
        <v>238</v>
      </c>
      <c r="D8" s="18">
        <v>0</v>
      </c>
      <c r="E8" s="10" t="s">
        <v>238</v>
      </c>
      <c r="F8" s="18">
        <v>0</v>
      </c>
      <c r="G8" s="10" t="s">
        <v>238</v>
      </c>
      <c r="H8" s="18">
        <v>78.005599775030902</v>
      </c>
      <c r="I8" s="10" t="s">
        <v>159</v>
      </c>
      <c r="J8" s="18">
        <v>43.912043281143703</v>
      </c>
      <c r="K8" s="10" t="s">
        <v>159</v>
      </c>
      <c r="L8" s="18">
        <v>70.169358167371797</v>
      </c>
      <c r="M8" s="10" t="s">
        <v>159</v>
      </c>
      <c r="N8" s="18">
        <v>0</v>
      </c>
      <c r="O8" s="10" t="s">
        <v>178</v>
      </c>
      <c r="P8" s="18">
        <v>49.214396507700002</v>
      </c>
      <c r="Q8" s="10" t="s">
        <v>159</v>
      </c>
      <c r="R8" s="18">
        <v>24.116096017378801</v>
      </c>
      <c r="S8" s="10" t="s">
        <v>180</v>
      </c>
    </row>
    <row r="9" spans="1:19" x14ac:dyDescent="0.2">
      <c r="A9" s="12" t="s">
        <v>172</v>
      </c>
      <c r="B9" s="18">
        <v>0</v>
      </c>
      <c r="C9" s="10" t="s">
        <v>238</v>
      </c>
      <c r="D9" s="18">
        <v>0</v>
      </c>
      <c r="E9" s="10" t="s">
        <v>238</v>
      </c>
      <c r="F9" s="18">
        <v>0</v>
      </c>
      <c r="G9" s="10" t="s">
        <v>238</v>
      </c>
      <c r="H9" s="18">
        <v>94.269561435787693</v>
      </c>
      <c r="I9" s="10" t="s">
        <v>159</v>
      </c>
      <c r="J9" s="18">
        <v>51.000472622180801</v>
      </c>
      <c r="K9" s="10" t="s">
        <v>159</v>
      </c>
      <c r="L9" s="18">
        <v>59.307558716743401</v>
      </c>
      <c r="M9" s="10" t="s">
        <v>159</v>
      </c>
      <c r="N9" s="18">
        <v>0</v>
      </c>
      <c r="O9" s="10" t="s">
        <v>178</v>
      </c>
      <c r="P9" s="18">
        <v>44.917217880234503</v>
      </c>
      <c r="Q9" s="10" t="s">
        <v>159</v>
      </c>
      <c r="R9" s="18">
        <v>26.992580543129499</v>
      </c>
      <c r="S9" s="10" t="s">
        <v>180</v>
      </c>
    </row>
    <row r="10" spans="1:19" x14ac:dyDescent="0.2">
      <c r="A10" s="12" t="s">
        <v>173</v>
      </c>
      <c r="B10" s="18">
        <v>0</v>
      </c>
      <c r="C10" s="10" t="s">
        <v>238</v>
      </c>
      <c r="D10" s="18">
        <v>0</v>
      </c>
      <c r="E10" s="10" t="s">
        <v>238</v>
      </c>
      <c r="F10" s="18">
        <v>0</v>
      </c>
      <c r="G10" s="10" t="s">
        <v>238</v>
      </c>
      <c r="H10" s="18">
        <v>92.093353059270996</v>
      </c>
      <c r="I10" s="10" t="s">
        <v>159</v>
      </c>
      <c r="J10" s="18">
        <v>50.805824080117098</v>
      </c>
      <c r="K10" s="10" t="s">
        <v>159</v>
      </c>
      <c r="L10" s="18">
        <v>54.490200446706503</v>
      </c>
      <c r="M10" s="10" t="s">
        <v>159</v>
      </c>
      <c r="N10" s="18">
        <v>0</v>
      </c>
      <c r="O10" s="10" t="s">
        <v>178</v>
      </c>
      <c r="P10" s="18">
        <v>44.643559486885003</v>
      </c>
      <c r="Q10" s="10" t="s">
        <v>159</v>
      </c>
      <c r="R10" s="18">
        <v>26.483584383578901</v>
      </c>
      <c r="S10" s="10" t="s">
        <v>180</v>
      </c>
    </row>
    <row r="11" spans="1:19" x14ac:dyDescent="0.2">
      <c r="A11" s="12" t="s">
        <v>174</v>
      </c>
      <c r="B11" s="18">
        <v>0</v>
      </c>
      <c r="C11" s="10" t="s">
        <v>238</v>
      </c>
      <c r="D11" s="18">
        <v>0</v>
      </c>
      <c r="E11" s="10" t="s">
        <v>238</v>
      </c>
      <c r="F11" s="18">
        <v>0</v>
      </c>
      <c r="G11" s="10" t="s">
        <v>238</v>
      </c>
      <c r="H11" s="18">
        <v>49.977219685910597</v>
      </c>
      <c r="I11" s="10" t="s">
        <v>159</v>
      </c>
      <c r="J11" s="18">
        <v>31.548667402050501</v>
      </c>
      <c r="K11" s="10" t="s">
        <v>159</v>
      </c>
      <c r="L11" s="18">
        <v>49.3662669536401</v>
      </c>
      <c r="M11" s="10" t="s">
        <v>159</v>
      </c>
      <c r="N11" s="18">
        <v>0</v>
      </c>
      <c r="O11" s="10" t="s">
        <v>178</v>
      </c>
      <c r="P11" s="18">
        <v>40.878741102511398</v>
      </c>
      <c r="Q11" s="10" t="s">
        <v>159</v>
      </c>
      <c r="R11" s="18">
        <v>16.8253217248986</v>
      </c>
      <c r="S11" s="10" t="s">
        <v>180</v>
      </c>
    </row>
    <row r="12" spans="1:19" x14ac:dyDescent="0.2">
      <c r="A12" s="12" t="s">
        <v>175</v>
      </c>
      <c r="B12" s="18">
        <v>0</v>
      </c>
      <c r="C12" s="10" t="s">
        <v>238</v>
      </c>
      <c r="D12" s="18">
        <v>0</v>
      </c>
      <c r="E12" s="10" t="s">
        <v>238</v>
      </c>
      <c r="F12" s="18">
        <v>0</v>
      </c>
      <c r="G12" s="10" t="s">
        <v>238</v>
      </c>
      <c r="H12" s="18">
        <v>0</v>
      </c>
      <c r="I12" s="10" t="s">
        <v>375</v>
      </c>
      <c r="J12" s="18">
        <v>12.3087917139626</v>
      </c>
      <c r="K12" s="10" t="s">
        <v>159</v>
      </c>
      <c r="L12" s="18">
        <v>35.346360303187602</v>
      </c>
      <c r="M12" s="10" t="s">
        <v>159</v>
      </c>
      <c r="N12" s="18">
        <v>0</v>
      </c>
      <c r="O12" s="10" t="s">
        <v>178</v>
      </c>
      <c r="P12" s="18">
        <v>38.277617407952</v>
      </c>
      <c r="Q12" s="10" t="s">
        <v>159</v>
      </c>
      <c r="R12" s="18">
        <v>5.58506608656936</v>
      </c>
      <c r="S12" s="10" t="s">
        <v>180</v>
      </c>
    </row>
    <row r="13" spans="1:19" x14ac:dyDescent="0.2">
      <c r="A13" s="12" t="s">
        <v>176</v>
      </c>
      <c r="B13" s="18">
        <v>0</v>
      </c>
      <c r="C13" s="10" t="s">
        <v>238</v>
      </c>
      <c r="D13" s="18">
        <v>0</v>
      </c>
      <c r="E13" s="10" t="s">
        <v>238</v>
      </c>
      <c r="F13" s="18">
        <v>0</v>
      </c>
      <c r="G13" s="10" t="s">
        <v>238</v>
      </c>
      <c r="H13" s="18">
        <v>0</v>
      </c>
      <c r="I13" s="10" t="s">
        <v>178</v>
      </c>
      <c r="J13" s="18">
        <v>16.753601578925998</v>
      </c>
      <c r="K13" s="10" t="s">
        <v>186</v>
      </c>
      <c r="L13" s="18">
        <v>37.540889680418402</v>
      </c>
      <c r="M13" s="10" t="s">
        <v>159</v>
      </c>
      <c r="N13" s="18">
        <v>0</v>
      </c>
      <c r="O13" s="10" t="s">
        <v>178</v>
      </c>
      <c r="P13" s="18">
        <v>35.046164612595099</v>
      </c>
      <c r="Q13" s="10" t="s">
        <v>159</v>
      </c>
      <c r="R13" s="18">
        <v>5.6650808394877901</v>
      </c>
      <c r="S13" s="10" t="s">
        <v>180</v>
      </c>
    </row>
    <row r="14" spans="1:19" x14ac:dyDescent="0.2">
      <c r="A14" s="12" t="s">
        <v>177</v>
      </c>
      <c r="B14" s="18">
        <v>0</v>
      </c>
      <c r="C14" s="10" t="s">
        <v>238</v>
      </c>
      <c r="D14" s="18">
        <v>0</v>
      </c>
      <c r="E14" s="10" t="s">
        <v>238</v>
      </c>
      <c r="F14" s="18">
        <v>0</v>
      </c>
      <c r="G14" s="10" t="s">
        <v>238</v>
      </c>
      <c r="H14" s="18">
        <v>0</v>
      </c>
      <c r="I14" s="10" t="s">
        <v>178</v>
      </c>
      <c r="J14" s="18">
        <v>13.250097956755001</v>
      </c>
      <c r="K14" s="10" t="s">
        <v>159</v>
      </c>
      <c r="L14" s="18">
        <v>34.045727729176498</v>
      </c>
      <c r="M14" s="10" t="s">
        <v>159</v>
      </c>
      <c r="N14" s="18">
        <v>0</v>
      </c>
      <c r="O14" s="10" t="s">
        <v>178</v>
      </c>
      <c r="P14" s="18">
        <v>34.858665008662598</v>
      </c>
      <c r="Q14" s="10" t="s">
        <v>159</v>
      </c>
      <c r="R14" s="18">
        <v>5.2811325501426696</v>
      </c>
      <c r="S14" s="10" t="s">
        <v>180</v>
      </c>
    </row>
    <row r="15" spans="1:19" x14ac:dyDescent="0.2">
      <c r="A15" s="12" t="s">
        <v>181</v>
      </c>
      <c r="B15" s="18">
        <v>0</v>
      </c>
      <c r="C15" s="10" t="s">
        <v>238</v>
      </c>
      <c r="D15" s="18">
        <v>0</v>
      </c>
      <c r="E15" s="10" t="s">
        <v>238</v>
      </c>
      <c r="F15" s="18">
        <v>0</v>
      </c>
      <c r="G15" s="10" t="s">
        <v>238</v>
      </c>
      <c r="H15" s="18">
        <v>0</v>
      </c>
      <c r="I15" s="10" t="s">
        <v>178</v>
      </c>
      <c r="J15" s="18">
        <v>15.2859646058393</v>
      </c>
      <c r="K15" s="10" t="s">
        <v>159</v>
      </c>
      <c r="L15" s="18">
        <v>0</v>
      </c>
      <c r="M15" s="10" t="s">
        <v>296</v>
      </c>
      <c r="N15" s="18">
        <v>0</v>
      </c>
      <c r="O15" s="10" t="s">
        <v>178</v>
      </c>
      <c r="P15" s="18">
        <v>34.816128609261</v>
      </c>
      <c r="Q15" s="10" t="s">
        <v>159</v>
      </c>
      <c r="R15" s="18">
        <v>4.6196335515155198</v>
      </c>
      <c r="S15" s="10" t="s">
        <v>180</v>
      </c>
    </row>
    <row r="16" spans="1:19" x14ac:dyDescent="0.2">
      <c r="A16" s="12" t="s">
        <v>182</v>
      </c>
      <c r="B16" s="18">
        <v>0</v>
      </c>
      <c r="C16" s="10" t="s">
        <v>238</v>
      </c>
      <c r="D16" s="18">
        <v>0</v>
      </c>
      <c r="E16" s="10" t="s">
        <v>238</v>
      </c>
      <c r="F16" s="18">
        <v>0</v>
      </c>
      <c r="G16" s="10" t="s">
        <v>238</v>
      </c>
      <c r="H16" s="18">
        <v>0</v>
      </c>
      <c r="I16" s="10" t="s">
        <v>178</v>
      </c>
      <c r="J16" s="18">
        <v>20.384552047362899</v>
      </c>
      <c r="K16" s="10" t="s">
        <v>159</v>
      </c>
      <c r="L16" s="18">
        <v>0</v>
      </c>
      <c r="M16" s="10" t="s">
        <v>238</v>
      </c>
      <c r="N16" s="18">
        <v>0</v>
      </c>
      <c r="O16" s="10" t="s">
        <v>178</v>
      </c>
      <c r="P16" s="18">
        <v>34.208215584538799</v>
      </c>
      <c r="Q16" s="10" t="s">
        <v>159</v>
      </c>
      <c r="R16" s="18">
        <v>4.9655800900432103</v>
      </c>
      <c r="S16" s="10" t="s">
        <v>180</v>
      </c>
    </row>
    <row r="17" spans="1:19" x14ac:dyDescent="0.2">
      <c r="A17" s="12" t="s">
        <v>183</v>
      </c>
      <c r="B17" s="18">
        <v>0</v>
      </c>
      <c r="C17" s="10" t="s">
        <v>238</v>
      </c>
      <c r="D17" s="18">
        <v>0</v>
      </c>
      <c r="E17" s="10" t="s">
        <v>238</v>
      </c>
      <c r="F17" s="18">
        <v>0</v>
      </c>
      <c r="G17" s="10" t="s">
        <v>238</v>
      </c>
      <c r="H17" s="18">
        <v>0</v>
      </c>
      <c r="I17" s="10" t="s">
        <v>178</v>
      </c>
      <c r="J17" s="18">
        <v>19.194787580657302</v>
      </c>
      <c r="K17" s="10" t="s">
        <v>159</v>
      </c>
      <c r="L17" s="18">
        <v>0</v>
      </c>
      <c r="M17" s="10" t="s">
        <v>238</v>
      </c>
      <c r="N17" s="18">
        <v>0</v>
      </c>
      <c r="O17" s="10" t="s">
        <v>178</v>
      </c>
      <c r="P17" s="18">
        <v>32.0392921714989</v>
      </c>
      <c r="Q17" s="10" t="s">
        <v>159</v>
      </c>
      <c r="R17" s="18">
        <v>4.6686974988613299</v>
      </c>
      <c r="S17" s="10" t="s">
        <v>180</v>
      </c>
    </row>
    <row r="18" spans="1:19" x14ac:dyDescent="0.2">
      <c r="A18" s="12" t="s">
        <v>184</v>
      </c>
      <c r="B18" s="18">
        <v>0</v>
      </c>
      <c r="C18" s="10" t="s">
        <v>238</v>
      </c>
      <c r="D18" s="18">
        <v>0</v>
      </c>
      <c r="E18" s="10" t="s">
        <v>238</v>
      </c>
      <c r="F18" s="18">
        <v>0</v>
      </c>
      <c r="G18" s="10" t="s">
        <v>238</v>
      </c>
      <c r="H18" s="18">
        <v>0</v>
      </c>
      <c r="I18" s="10" t="s">
        <v>178</v>
      </c>
      <c r="J18" s="18">
        <v>21.8210626743052</v>
      </c>
      <c r="K18" s="10" t="s">
        <v>159</v>
      </c>
      <c r="L18" s="18">
        <v>0</v>
      </c>
      <c r="M18" s="10" t="s">
        <v>238</v>
      </c>
      <c r="N18" s="18">
        <v>0</v>
      </c>
      <c r="O18" s="10" t="s">
        <v>178</v>
      </c>
      <c r="P18" s="18">
        <v>31.2089557015472</v>
      </c>
      <c r="Q18" s="10" t="s">
        <v>159</v>
      </c>
      <c r="R18" s="18">
        <v>4.8031049124863197</v>
      </c>
      <c r="S18" s="10" t="s">
        <v>180</v>
      </c>
    </row>
    <row r="19" spans="1:19" x14ac:dyDescent="0.2">
      <c r="A19" s="12" t="s">
        <v>185</v>
      </c>
      <c r="B19" s="18">
        <v>0</v>
      </c>
      <c r="C19" s="10" t="s">
        <v>238</v>
      </c>
      <c r="D19" s="18">
        <v>0</v>
      </c>
      <c r="E19" s="10" t="s">
        <v>238</v>
      </c>
      <c r="F19" s="18">
        <v>0</v>
      </c>
      <c r="G19" s="10" t="s">
        <v>238</v>
      </c>
      <c r="H19" s="18">
        <v>0</v>
      </c>
      <c r="I19" s="10" t="s">
        <v>178</v>
      </c>
      <c r="J19" s="18">
        <v>15.487383690219801</v>
      </c>
      <c r="K19" s="10" t="s">
        <v>159</v>
      </c>
      <c r="L19" s="18">
        <v>0</v>
      </c>
      <c r="M19" s="10" t="s">
        <v>238</v>
      </c>
      <c r="N19" s="18">
        <v>0</v>
      </c>
      <c r="O19" s="10" t="s">
        <v>178</v>
      </c>
      <c r="P19" s="18">
        <v>31.862684138206301</v>
      </c>
      <c r="Q19" s="10" t="s">
        <v>159</v>
      </c>
      <c r="R19" s="18">
        <v>4.4033975717380898</v>
      </c>
      <c r="S19" s="10" t="s">
        <v>180</v>
      </c>
    </row>
    <row r="20" spans="1:19" x14ac:dyDescent="0.2">
      <c r="A20" s="12" t="s">
        <v>187</v>
      </c>
      <c r="B20" s="18">
        <v>0</v>
      </c>
      <c r="C20" s="10" t="s">
        <v>238</v>
      </c>
      <c r="D20" s="18">
        <v>0</v>
      </c>
      <c r="E20" s="10" t="s">
        <v>238</v>
      </c>
      <c r="F20" s="18">
        <v>0</v>
      </c>
      <c r="G20" s="10" t="s">
        <v>238</v>
      </c>
      <c r="H20" s="18">
        <v>0</v>
      </c>
      <c r="I20" s="10" t="s">
        <v>178</v>
      </c>
      <c r="J20" s="18">
        <v>0</v>
      </c>
      <c r="K20" s="10" t="s">
        <v>297</v>
      </c>
      <c r="L20" s="18">
        <v>0</v>
      </c>
      <c r="M20" s="10" t="s">
        <v>238</v>
      </c>
      <c r="N20" s="18">
        <v>0</v>
      </c>
      <c r="O20" s="10" t="s">
        <v>178</v>
      </c>
      <c r="P20" s="18">
        <v>32.064163948148803</v>
      </c>
      <c r="Q20" s="10" t="s">
        <v>159</v>
      </c>
      <c r="R20" s="18">
        <v>3.2763216365132499</v>
      </c>
      <c r="S20" s="10" t="s">
        <v>180</v>
      </c>
    </row>
    <row r="21" spans="1:19" x14ac:dyDescent="0.2">
      <c r="A21" s="12" t="s">
        <v>188</v>
      </c>
      <c r="B21" s="18">
        <v>0</v>
      </c>
      <c r="C21" s="10" t="s">
        <v>238</v>
      </c>
      <c r="D21" s="18">
        <v>0</v>
      </c>
      <c r="E21" s="10" t="s">
        <v>238</v>
      </c>
      <c r="F21" s="18">
        <v>0</v>
      </c>
      <c r="G21" s="10" t="s">
        <v>238</v>
      </c>
      <c r="H21" s="18">
        <v>0</v>
      </c>
      <c r="I21" s="10" t="s">
        <v>178</v>
      </c>
      <c r="J21" s="18">
        <v>0</v>
      </c>
      <c r="K21" s="10" t="s">
        <v>238</v>
      </c>
      <c r="L21" s="18">
        <v>0</v>
      </c>
      <c r="M21" s="10" t="s">
        <v>238</v>
      </c>
      <c r="N21" s="18">
        <v>0</v>
      </c>
      <c r="O21" s="10" t="s">
        <v>178</v>
      </c>
      <c r="P21" s="18">
        <v>26.716228074727301</v>
      </c>
      <c r="Q21" s="10" t="s">
        <v>159</v>
      </c>
      <c r="R21" s="18">
        <v>2.7540865825813499</v>
      </c>
      <c r="S21" s="10" t="s">
        <v>180</v>
      </c>
    </row>
    <row r="22" spans="1:19" x14ac:dyDescent="0.2">
      <c r="A22" s="12" t="s">
        <v>189</v>
      </c>
      <c r="B22" s="18">
        <v>0</v>
      </c>
      <c r="C22" s="10" t="s">
        <v>238</v>
      </c>
      <c r="D22" s="18">
        <v>0</v>
      </c>
      <c r="E22" s="10" t="s">
        <v>238</v>
      </c>
      <c r="F22" s="18">
        <v>0</v>
      </c>
      <c r="G22" s="10" t="s">
        <v>238</v>
      </c>
      <c r="H22" s="18">
        <v>0</v>
      </c>
      <c r="I22" s="10" t="s">
        <v>178</v>
      </c>
      <c r="J22" s="18">
        <v>0</v>
      </c>
      <c r="K22" s="10" t="s">
        <v>238</v>
      </c>
      <c r="L22" s="18">
        <v>0</v>
      </c>
      <c r="M22" s="10" t="s">
        <v>238</v>
      </c>
      <c r="N22" s="18">
        <v>0</v>
      </c>
      <c r="O22" s="10" t="s">
        <v>178</v>
      </c>
      <c r="P22" s="18">
        <v>31.814112529117899</v>
      </c>
      <c r="Q22" s="10" t="s">
        <v>159</v>
      </c>
      <c r="R22" s="18">
        <v>3.3140020928263101</v>
      </c>
      <c r="S22" s="10" t="s">
        <v>180</v>
      </c>
    </row>
    <row r="23" spans="1:19" x14ac:dyDescent="0.2">
      <c r="A23" s="12" t="s">
        <v>190</v>
      </c>
      <c r="B23" s="18">
        <v>0</v>
      </c>
      <c r="C23" s="10" t="s">
        <v>238</v>
      </c>
      <c r="D23" s="18">
        <v>0</v>
      </c>
      <c r="E23" s="10" t="s">
        <v>238</v>
      </c>
      <c r="F23" s="18">
        <v>0</v>
      </c>
      <c r="G23" s="10" t="s">
        <v>238</v>
      </c>
      <c r="H23" s="18">
        <v>0</v>
      </c>
      <c r="I23" s="10" t="s">
        <v>178</v>
      </c>
      <c r="J23" s="18">
        <v>0</v>
      </c>
      <c r="K23" s="10" t="s">
        <v>238</v>
      </c>
      <c r="L23" s="18">
        <v>0</v>
      </c>
      <c r="M23" s="10" t="s">
        <v>238</v>
      </c>
      <c r="N23" s="18">
        <v>0</v>
      </c>
      <c r="O23" s="10" t="s">
        <v>178</v>
      </c>
      <c r="P23" s="18">
        <v>30.7648443597921</v>
      </c>
      <c r="Q23" s="10" t="s">
        <v>159</v>
      </c>
      <c r="R23" s="18">
        <v>3.2483950130147501</v>
      </c>
      <c r="S23" s="10" t="s">
        <v>180</v>
      </c>
    </row>
    <row r="24" spans="1:19" x14ac:dyDescent="0.2">
      <c r="A24" s="12" t="s">
        <v>191</v>
      </c>
      <c r="B24" s="18">
        <v>0</v>
      </c>
      <c r="C24" s="10" t="s">
        <v>238</v>
      </c>
      <c r="D24" s="18">
        <v>0</v>
      </c>
      <c r="E24" s="10" t="s">
        <v>238</v>
      </c>
      <c r="F24" s="18">
        <v>0</v>
      </c>
      <c r="G24" s="10" t="s">
        <v>238</v>
      </c>
      <c r="H24" s="18">
        <v>0</v>
      </c>
      <c r="I24" s="10" t="s">
        <v>178</v>
      </c>
      <c r="J24" s="18">
        <v>0</v>
      </c>
      <c r="K24" s="10" t="s">
        <v>238</v>
      </c>
      <c r="L24" s="18">
        <v>0</v>
      </c>
      <c r="M24" s="10" t="s">
        <v>238</v>
      </c>
      <c r="N24" s="18">
        <v>0</v>
      </c>
      <c r="O24" s="10" t="s">
        <v>178</v>
      </c>
      <c r="P24" s="18">
        <v>30.938070463793501</v>
      </c>
      <c r="Q24" s="10" t="s">
        <v>159</v>
      </c>
      <c r="R24" s="18">
        <v>3.3008690438402599</v>
      </c>
      <c r="S24" s="10" t="s">
        <v>180</v>
      </c>
    </row>
    <row r="25" spans="1:19" x14ac:dyDescent="0.2">
      <c r="A25" s="12" t="s">
        <v>192</v>
      </c>
      <c r="B25" s="18">
        <v>0</v>
      </c>
      <c r="C25" s="10" t="s">
        <v>238</v>
      </c>
      <c r="D25" s="18">
        <v>0</v>
      </c>
      <c r="E25" s="10" t="s">
        <v>238</v>
      </c>
      <c r="F25" s="18">
        <v>0</v>
      </c>
      <c r="G25" s="10" t="s">
        <v>238</v>
      </c>
      <c r="H25" s="18">
        <v>0</v>
      </c>
      <c r="I25" s="10" t="s">
        <v>178</v>
      </c>
      <c r="J25" s="18">
        <v>0</v>
      </c>
      <c r="K25" s="10" t="s">
        <v>238</v>
      </c>
      <c r="L25" s="18">
        <v>0</v>
      </c>
      <c r="M25" s="10" t="s">
        <v>238</v>
      </c>
      <c r="N25" s="18">
        <v>0</v>
      </c>
      <c r="O25" s="10" t="s">
        <v>178</v>
      </c>
      <c r="P25" s="18">
        <v>32.335423148708202</v>
      </c>
      <c r="Q25" s="10" t="s">
        <v>159</v>
      </c>
      <c r="R25" s="18">
        <v>3.4564113727827999</v>
      </c>
      <c r="S25" s="10" t="s">
        <v>180</v>
      </c>
    </row>
    <row r="26" spans="1:19" x14ac:dyDescent="0.2">
      <c r="A26" s="12" t="s">
        <v>193</v>
      </c>
      <c r="B26" s="18">
        <v>0</v>
      </c>
      <c r="C26" s="10" t="s">
        <v>238</v>
      </c>
      <c r="D26" s="18">
        <v>0</v>
      </c>
      <c r="E26" s="10" t="s">
        <v>238</v>
      </c>
      <c r="F26" s="18">
        <v>0</v>
      </c>
      <c r="G26" s="10" t="s">
        <v>238</v>
      </c>
      <c r="H26" s="18">
        <v>0</v>
      </c>
      <c r="I26" s="10" t="s">
        <v>178</v>
      </c>
      <c r="J26" s="18">
        <v>0</v>
      </c>
      <c r="K26" s="10" t="s">
        <v>238</v>
      </c>
      <c r="L26" s="18">
        <v>0</v>
      </c>
      <c r="M26" s="10" t="s">
        <v>238</v>
      </c>
      <c r="N26" s="18">
        <v>0</v>
      </c>
      <c r="O26" s="10" t="s">
        <v>178</v>
      </c>
      <c r="P26" s="18">
        <v>27.5653232043001</v>
      </c>
      <c r="Q26" s="10" t="s">
        <v>159</v>
      </c>
      <c r="R26" s="18">
        <v>2.93175863479052</v>
      </c>
      <c r="S26" s="10" t="s">
        <v>180</v>
      </c>
    </row>
    <row r="27" spans="1:19" x14ac:dyDescent="0.2">
      <c r="A27" s="12" t="s">
        <v>195</v>
      </c>
      <c r="B27" s="18">
        <v>0</v>
      </c>
      <c r="C27" s="10" t="s">
        <v>238</v>
      </c>
      <c r="D27" s="18">
        <v>0</v>
      </c>
      <c r="E27" s="10" t="s">
        <v>238</v>
      </c>
      <c r="F27" s="18">
        <v>0</v>
      </c>
      <c r="G27" s="10" t="s">
        <v>238</v>
      </c>
      <c r="H27" s="18">
        <v>0</v>
      </c>
      <c r="I27" s="10" t="s">
        <v>178</v>
      </c>
      <c r="J27" s="18">
        <v>0</v>
      </c>
      <c r="K27" s="10" t="s">
        <v>238</v>
      </c>
      <c r="L27" s="18">
        <v>0</v>
      </c>
      <c r="M27" s="10" t="s">
        <v>238</v>
      </c>
      <c r="N27" s="18">
        <v>0</v>
      </c>
      <c r="O27" s="10" t="s">
        <v>178</v>
      </c>
      <c r="P27" s="18">
        <v>37.660786342090503</v>
      </c>
      <c r="Q27" s="10" t="s">
        <v>159</v>
      </c>
      <c r="R27" s="18">
        <v>3.97160756952302</v>
      </c>
      <c r="S27" s="10" t="s">
        <v>180</v>
      </c>
    </row>
    <row r="28" spans="1:19" x14ac:dyDescent="0.2">
      <c r="A28" s="12" t="s">
        <v>196</v>
      </c>
      <c r="B28" s="18">
        <v>0</v>
      </c>
      <c r="C28" s="10" t="s">
        <v>238</v>
      </c>
      <c r="D28" s="18">
        <v>0</v>
      </c>
      <c r="E28" s="10" t="s">
        <v>238</v>
      </c>
      <c r="F28" s="18">
        <v>0</v>
      </c>
      <c r="G28" s="10" t="s">
        <v>238</v>
      </c>
      <c r="H28" s="18">
        <v>0</v>
      </c>
      <c r="I28" s="10" t="s">
        <v>178</v>
      </c>
      <c r="J28" s="18">
        <v>0</v>
      </c>
      <c r="K28" s="10" t="s">
        <v>238</v>
      </c>
      <c r="L28" s="18">
        <v>0</v>
      </c>
      <c r="M28" s="10" t="s">
        <v>238</v>
      </c>
      <c r="N28" s="18">
        <v>0</v>
      </c>
      <c r="O28" s="10" t="s">
        <v>178</v>
      </c>
      <c r="P28" s="18">
        <v>40.361891365898899</v>
      </c>
      <c r="Q28" s="10" t="s">
        <v>159</v>
      </c>
      <c r="R28" s="18">
        <v>4.2220205587197102</v>
      </c>
      <c r="S28" s="10" t="s">
        <v>180</v>
      </c>
    </row>
    <row r="29" spans="1:19" x14ac:dyDescent="0.2">
      <c r="A29" s="12" t="s">
        <v>198</v>
      </c>
      <c r="B29" s="18">
        <v>0</v>
      </c>
      <c r="C29" s="10" t="s">
        <v>238</v>
      </c>
      <c r="D29" s="18">
        <v>0</v>
      </c>
      <c r="E29" s="10" t="s">
        <v>238</v>
      </c>
      <c r="F29" s="18">
        <v>0</v>
      </c>
      <c r="G29" s="10" t="s">
        <v>238</v>
      </c>
      <c r="H29" s="18">
        <v>0</v>
      </c>
      <c r="I29" s="10" t="s">
        <v>178</v>
      </c>
      <c r="J29" s="18">
        <v>0</v>
      </c>
      <c r="K29" s="10" t="s">
        <v>238</v>
      </c>
      <c r="L29" s="18">
        <v>0</v>
      </c>
      <c r="M29" s="10" t="s">
        <v>238</v>
      </c>
      <c r="N29" s="18">
        <v>0</v>
      </c>
      <c r="O29" s="10" t="s">
        <v>178</v>
      </c>
      <c r="P29" s="18">
        <v>40.148953665593503</v>
      </c>
      <c r="Q29" s="10" t="s">
        <v>159</v>
      </c>
      <c r="R29" s="18">
        <v>4.1806030923789699</v>
      </c>
      <c r="S29" s="10" t="s">
        <v>180</v>
      </c>
    </row>
    <row r="30" spans="1:19" x14ac:dyDescent="0.2">
      <c r="A30" s="12" t="s">
        <v>199</v>
      </c>
      <c r="B30" s="18">
        <v>0</v>
      </c>
      <c r="C30" s="10" t="s">
        <v>238</v>
      </c>
      <c r="D30" s="18">
        <v>0</v>
      </c>
      <c r="E30" s="10" t="s">
        <v>238</v>
      </c>
      <c r="F30" s="18">
        <v>0</v>
      </c>
      <c r="G30" s="10" t="s">
        <v>238</v>
      </c>
      <c r="H30" s="18">
        <v>0</v>
      </c>
      <c r="I30" s="10" t="s">
        <v>178</v>
      </c>
      <c r="J30" s="18">
        <v>0</v>
      </c>
      <c r="K30" s="10" t="s">
        <v>238</v>
      </c>
      <c r="L30" s="18">
        <v>0</v>
      </c>
      <c r="M30" s="10" t="s">
        <v>238</v>
      </c>
      <c r="N30" s="18">
        <v>0</v>
      </c>
      <c r="O30" s="10" t="s">
        <v>178</v>
      </c>
      <c r="P30" s="18">
        <v>36.458330774759197</v>
      </c>
      <c r="Q30" s="10" t="s">
        <v>159</v>
      </c>
      <c r="R30" s="18">
        <v>3.7907717315262599</v>
      </c>
      <c r="S30" s="10" t="s">
        <v>180</v>
      </c>
    </row>
    <row r="31" spans="1:19" x14ac:dyDescent="0.2">
      <c r="A31" s="12" t="s">
        <v>200</v>
      </c>
      <c r="B31" s="18">
        <v>0</v>
      </c>
      <c r="C31" s="10" t="s">
        <v>238</v>
      </c>
      <c r="D31" s="18">
        <v>0</v>
      </c>
      <c r="E31" s="10" t="s">
        <v>238</v>
      </c>
      <c r="F31" s="18">
        <v>0</v>
      </c>
      <c r="G31" s="10" t="s">
        <v>238</v>
      </c>
      <c r="H31" s="18">
        <v>0</v>
      </c>
      <c r="I31" s="10" t="s">
        <v>178</v>
      </c>
      <c r="J31" s="18">
        <v>0</v>
      </c>
      <c r="K31" s="10" t="s">
        <v>238</v>
      </c>
      <c r="L31" s="18">
        <v>0</v>
      </c>
      <c r="M31" s="10" t="s">
        <v>238</v>
      </c>
      <c r="N31" s="18">
        <v>0</v>
      </c>
      <c r="O31" s="10" t="s">
        <v>178</v>
      </c>
      <c r="P31" s="18">
        <v>32.717874872544002</v>
      </c>
      <c r="Q31" s="10" t="s">
        <v>159</v>
      </c>
      <c r="R31" s="18">
        <v>3.4162584080335399</v>
      </c>
      <c r="S31" s="10" t="s">
        <v>180</v>
      </c>
    </row>
    <row r="32" spans="1:19" x14ac:dyDescent="0.2">
      <c r="A32" s="15" t="s">
        <v>201</v>
      </c>
      <c r="B32" s="19">
        <v>0</v>
      </c>
      <c r="C32" s="14" t="s">
        <v>238</v>
      </c>
      <c r="D32" s="19">
        <v>0</v>
      </c>
      <c r="E32" s="14" t="s">
        <v>238</v>
      </c>
      <c r="F32" s="19">
        <v>0</v>
      </c>
      <c r="G32" s="14" t="s">
        <v>238</v>
      </c>
      <c r="H32" s="19">
        <v>0</v>
      </c>
      <c r="I32" s="14" t="s">
        <v>178</v>
      </c>
      <c r="J32" s="19">
        <v>0</v>
      </c>
      <c r="K32" s="14" t="s">
        <v>238</v>
      </c>
      <c r="L32" s="19">
        <v>0</v>
      </c>
      <c r="M32" s="14" t="s">
        <v>238</v>
      </c>
      <c r="N32" s="19">
        <v>0</v>
      </c>
      <c r="O32" s="14" t="s">
        <v>178</v>
      </c>
      <c r="P32" s="19">
        <v>49.166363976479502</v>
      </c>
      <c r="Q32" s="14" t="s">
        <v>159</v>
      </c>
      <c r="R32" s="19">
        <v>5.1801861288162998</v>
      </c>
      <c r="S32" s="14" t="s">
        <v>180</v>
      </c>
    </row>
    <row r="34" spans="1:2" x14ac:dyDescent="0.2">
      <c r="A34" s="16" t="s">
        <v>202</v>
      </c>
      <c r="B34" s="16" t="s">
        <v>203</v>
      </c>
    </row>
    <row r="36" spans="1:2" x14ac:dyDescent="0.2">
      <c r="B36" s="16" t="s">
        <v>376</v>
      </c>
    </row>
    <row r="37" spans="1:2" x14ac:dyDescent="0.2">
      <c r="B37" s="16" t="s">
        <v>377</v>
      </c>
    </row>
    <row r="38" spans="1:2" x14ac:dyDescent="0.2">
      <c r="B38" s="16" t="s">
        <v>378</v>
      </c>
    </row>
    <row r="39" spans="1:2" x14ac:dyDescent="0.2">
      <c r="B39" s="16" t="s">
        <v>379</v>
      </c>
    </row>
    <row r="41" spans="1:2" x14ac:dyDescent="0.2">
      <c r="B41" s="16" t="s">
        <v>208</v>
      </c>
    </row>
    <row r="42" spans="1:2" x14ac:dyDescent="0.2">
      <c r="B42" s="16" t="s">
        <v>241</v>
      </c>
    </row>
    <row r="43" spans="1:2" x14ac:dyDescent="0.2">
      <c r="B43" s="16" t="s">
        <v>209</v>
      </c>
    </row>
    <row r="46" spans="1:2" x14ac:dyDescent="0.2">
      <c r="A46" s="17" t="str">
        <f>HYPERLINK("#'MINOR_GAMING 2'!A2", "&lt;&lt;&lt; Previous table")</f>
        <v>&lt;&lt;&lt; Previous table</v>
      </c>
    </row>
    <row r="47" spans="1:2" x14ac:dyDescent="0.2">
      <c r="A47" s="17" t="str">
        <f>HYPERLINK("#'MINOR_GAMING 4'!A2", "&gt;&gt;&gt; Next table")</f>
        <v>&gt;&gt;&gt; Next table</v>
      </c>
    </row>
  </sheetData>
  <mergeCells count="12">
    <mergeCell ref="A2:S2"/>
    <mergeCell ref="A3:S3"/>
    <mergeCell ref="A6:S6"/>
    <mergeCell ref="B5:C5"/>
    <mergeCell ref="D5:E5"/>
    <mergeCell ref="F5:G5"/>
    <mergeCell ref="H5:I5"/>
    <mergeCell ref="J5:K5"/>
    <mergeCell ref="L5:M5"/>
    <mergeCell ref="N5:O5"/>
    <mergeCell ref="P5:Q5"/>
    <mergeCell ref="R5:S5"/>
  </mergeCells>
  <pageMargins left="0.7" right="0.7" top="0.75" bottom="0.75" header="0.3" footer="0.3"/>
  <pageSetup paperSize="9" orientation="portrait" horizontalDpi="300" verticalDpi="300"/>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000-000000000000}">
  <dimension ref="A1:S47"/>
  <sheetViews>
    <sheetView workbookViewId="0"/>
  </sheetViews>
  <sheetFormatPr defaultColWidth="11.42578125" defaultRowHeight="12.75" x14ac:dyDescent="0.2"/>
  <cols>
    <col min="1" max="2" width="12.7109375" customWidth="1"/>
    <col min="3" max="3" width="4.42578125" customWidth="1"/>
    <col min="4" max="4" width="12.7109375" customWidth="1"/>
    <col min="5" max="5" width="4.42578125" customWidth="1"/>
    <col min="6" max="6" width="12.7109375" customWidth="1"/>
    <col min="7" max="7" width="4.42578125" customWidth="1"/>
    <col min="8" max="8" width="12.7109375" customWidth="1"/>
    <col min="9" max="9" width="4.42578125" customWidth="1"/>
    <col min="10" max="10" width="12.7109375" customWidth="1"/>
    <col min="11" max="11" width="4.42578125" customWidth="1"/>
    <col min="12" max="12" width="12.7109375" customWidth="1"/>
    <col min="13" max="13" width="4.42578125" customWidth="1"/>
    <col min="14" max="14" width="12.7109375" customWidth="1"/>
    <col min="15" max="15" width="4.42578125" customWidth="1"/>
    <col min="16" max="16" width="12.7109375" customWidth="1"/>
    <col min="17" max="17" width="4.42578125" customWidth="1"/>
    <col min="18" max="18" width="12.7109375" customWidth="1"/>
    <col min="19" max="19" width="4.42578125" customWidth="1"/>
  </cols>
  <sheetData>
    <row r="1" spans="1:19" x14ac:dyDescent="0.2">
      <c r="A1" s="8" t="str">
        <f>HYPERLINK("#'INDEX'!B84", "Link to index")</f>
        <v>Link to index</v>
      </c>
    </row>
    <row r="2" spans="1:19" ht="15.75" customHeight="1" x14ac:dyDescent="0.2">
      <c r="A2" s="25" t="s">
        <v>382</v>
      </c>
      <c r="B2" s="24"/>
      <c r="C2" s="24"/>
      <c r="D2" s="24"/>
      <c r="E2" s="24"/>
      <c r="F2" s="24"/>
      <c r="G2" s="24"/>
      <c r="H2" s="24"/>
      <c r="I2" s="24"/>
      <c r="J2" s="24"/>
      <c r="K2" s="24"/>
      <c r="L2" s="24"/>
      <c r="M2" s="24"/>
      <c r="N2" s="24"/>
      <c r="O2" s="24"/>
      <c r="P2" s="24"/>
      <c r="Q2" s="24"/>
      <c r="R2" s="24"/>
      <c r="S2" s="24"/>
    </row>
    <row r="3" spans="1:19" ht="15.75" customHeight="1" x14ac:dyDescent="0.2">
      <c r="A3" s="25" t="s">
        <v>102</v>
      </c>
      <c r="B3" s="24"/>
      <c r="C3" s="24"/>
      <c r="D3" s="24"/>
      <c r="E3" s="24"/>
      <c r="F3" s="24"/>
      <c r="G3" s="24"/>
      <c r="H3" s="24"/>
      <c r="I3" s="24"/>
      <c r="J3" s="24"/>
      <c r="K3" s="24"/>
      <c r="L3" s="24"/>
      <c r="M3" s="24"/>
      <c r="N3" s="24"/>
      <c r="O3" s="24"/>
      <c r="P3" s="24"/>
      <c r="Q3" s="24"/>
      <c r="R3" s="24"/>
      <c r="S3" s="24"/>
    </row>
    <row r="4" spans="1:19" ht="15.75" customHeight="1" x14ac:dyDescent="0.2"/>
    <row r="5" spans="1:19" ht="55.5" customHeight="1" x14ac:dyDescent="0.2">
      <c r="A5" s="11" t="s">
        <v>159</v>
      </c>
      <c r="B5" s="27" t="s">
        <v>160</v>
      </c>
      <c r="C5" s="27" t="s">
        <v>159</v>
      </c>
      <c r="D5" s="27" t="s">
        <v>161</v>
      </c>
      <c r="E5" s="27" t="s">
        <v>159</v>
      </c>
      <c r="F5" s="27" t="s">
        <v>162</v>
      </c>
      <c r="G5" s="27" t="s">
        <v>159</v>
      </c>
      <c r="H5" s="27" t="s">
        <v>163</v>
      </c>
      <c r="I5" s="27" t="s">
        <v>159</v>
      </c>
      <c r="J5" s="27" t="s">
        <v>164</v>
      </c>
      <c r="K5" s="27" t="s">
        <v>159</v>
      </c>
      <c r="L5" s="27" t="s">
        <v>165</v>
      </c>
      <c r="M5" s="27" t="s">
        <v>159</v>
      </c>
      <c r="N5" s="27" t="s">
        <v>166</v>
      </c>
      <c r="O5" s="27" t="s">
        <v>159</v>
      </c>
      <c r="P5" s="27" t="s">
        <v>167</v>
      </c>
      <c r="Q5" s="27" t="s">
        <v>159</v>
      </c>
      <c r="R5" s="27" t="s">
        <v>168</v>
      </c>
      <c r="S5" s="27" t="s">
        <v>159</v>
      </c>
    </row>
    <row r="6" spans="1:19" x14ac:dyDescent="0.2">
      <c r="A6" s="26" t="s">
        <v>212</v>
      </c>
      <c r="B6" s="26"/>
      <c r="C6" s="26"/>
      <c r="D6" s="26"/>
      <c r="E6" s="26"/>
      <c r="F6" s="26"/>
      <c r="G6" s="26"/>
      <c r="H6" s="26"/>
      <c r="I6" s="26"/>
      <c r="J6" s="26"/>
      <c r="K6" s="26"/>
      <c r="L6" s="26"/>
      <c r="M6" s="26"/>
      <c r="N6" s="26"/>
      <c r="O6" s="26"/>
      <c r="P6" s="26"/>
      <c r="Q6" s="26"/>
      <c r="R6" s="26"/>
      <c r="S6" s="26"/>
    </row>
    <row r="7" spans="1:19" x14ac:dyDescent="0.2">
      <c r="A7" s="12" t="s">
        <v>170</v>
      </c>
      <c r="B7" s="18">
        <v>0</v>
      </c>
      <c r="C7" s="10" t="s">
        <v>238</v>
      </c>
      <c r="D7" s="18">
        <v>0</v>
      </c>
      <c r="E7" s="10" t="s">
        <v>238</v>
      </c>
      <c r="F7" s="18">
        <v>0</v>
      </c>
      <c r="G7" s="10" t="s">
        <v>238</v>
      </c>
      <c r="H7" s="18">
        <v>148.871034933987</v>
      </c>
      <c r="I7" s="10" t="s">
        <v>159</v>
      </c>
      <c r="J7" s="18">
        <v>70.319564717143393</v>
      </c>
      <c r="K7" s="10" t="s">
        <v>159</v>
      </c>
      <c r="L7" s="18">
        <v>124.05096087029</v>
      </c>
      <c r="M7" s="10" t="s">
        <v>159</v>
      </c>
      <c r="N7" s="18">
        <v>89.817024544989195</v>
      </c>
      <c r="O7" s="10" t="s">
        <v>159</v>
      </c>
      <c r="P7" s="18">
        <v>90.328551373917406</v>
      </c>
      <c r="Q7" s="10" t="s">
        <v>159</v>
      </c>
      <c r="R7" s="18">
        <v>66.765870616420301</v>
      </c>
      <c r="S7" s="10" t="s">
        <v>159</v>
      </c>
    </row>
    <row r="8" spans="1:19" x14ac:dyDescent="0.2">
      <c r="A8" s="12" t="s">
        <v>171</v>
      </c>
      <c r="B8" s="18">
        <v>0</v>
      </c>
      <c r="C8" s="10" t="s">
        <v>238</v>
      </c>
      <c r="D8" s="18">
        <v>0</v>
      </c>
      <c r="E8" s="10" t="s">
        <v>238</v>
      </c>
      <c r="F8" s="18">
        <v>0</v>
      </c>
      <c r="G8" s="10" t="s">
        <v>238</v>
      </c>
      <c r="H8" s="18">
        <v>136.800865277106</v>
      </c>
      <c r="I8" s="10" t="s">
        <v>159</v>
      </c>
      <c r="J8" s="18">
        <v>77.009926649766996</v>
      </c>
      <c r="K8" s="10" t="s">
        <v>159</v>
      </c>
      <c r="L8" s="18">
        <v>123.058202756212</v>
      </c>
      <c r="M8" s="10" t="s">
        <v>159</v>
      </c>
      <c r="N8" s="18">
        <v>0</v>
      </c>
      <c r="O8" s="10" t="s">
        <v>178</v>
      </c>
      <c r="P8" s="18">
        <v>86.3088296963396</v>
      </c>
      <c r="Q8" s="10" t="s">
        <v>159</v>
      </c>
      <c r="R8" s="18">
        <v>42.293153463313601</v>
      </c>
      <c r="S8" s="10" t="s">
        <v>180</v>
      </c>
    </row>
    <row r="9" spans="1:19" x14ac:dyDescent="0.2">
      <c r="A9" s="12" t="s">
        <v>172</v>
      </c>
      <c r="B9" s="18">
        <v>0</v>
      </c>
      <c r="C9" s="10" t="s">
        <v>238</v>
      </c>
      <c r="D9" s="18">
        <v>0</v>
      </c>
      <c r="E9" s="10" t="s">
        <v>238</v>
      </c>
      <c r="F9" s="18">
        <v>0</v>
      </c>
      <c r="G9" s="10" t="s">
        <v>238</v>
      </c>
      <c r="H9" s="18">
        <v>165.32348460753801</v>
      </c>
      <c r="I9" s="10" t="s">
        <v>159</v>
      </c>
      <c r="J9" s="18">
        <v>89.441127359794805</v>
      </c>
      <c r="K9" s="10" t="s">
        <v>159</v>
      </c>
      <c r="L9" s="18">
        <v>104.00952461518401</v>
      </c>
      <c r="M9" s="10" t="s">
        <v>159</v>
      </c>
      <c r="N9" s="18">
        <v>0</v>
      </c>
      <c r="O9" s="10" t="s">
        <v>178</v>
      </c>
      <c r="P9" s="18">
        <v>78.772732849664905</v>
      </c>
      <c r="Q9" s="10" t="s">
        <v>159</v>
      </c>
      <c r="R9" s="18">
        <v>47.337734534592897</v>
      </c>
      <c r="S9" s="10" t="s">
        <v>180</v>
      </c>
    </row>
    <row r="10" spans="1:19" x14ac:dyDescent="0.2">
      <c r="A10" s="12" t="s">
        <v>173</v>
      </c>
      <c r="B10" s="18">
        <v>0</v>
      </c>
      <c r="C10" s="10" t="s">
        <v>238</v>
      </c>
      <c r="D10" s="18">
        <v>0</v>
      </c>
      <c r="E10" s="10" t="s">
        <v>238</v>
      </c>
      <c r="F10" s="18">
        <v>0</v>
      </c>
      <c r="G10" s="10" t="s">
        <v>238</v>
      </c>
      <c r="H10" s="18">
        <v>159.60131245522601</v>
      </c>
      <c r="I10" s="10" t="s">
        <v>159</v>
      </c>
      <c r="J10" s="18">
        <v>88.048441436781104</v>
      </c>
      <c r="K10" s="10" t="s">
        <v>159</v>
      </c>
      <c r="L10" s="18">
        <v>94.433606968849801</v>
      </c>
      <c r="M10" s="10" t="s">
        <v>159</v>
      </c>
      <c r="N10" s="18">
        <v>0</v>
      </c>
      <c r="O10" s="10" t="s">
        <v>178</v>
      </c>
      <c r="P10" s="18">
        <v>77.369000585678407</v>
      </c>
      <c r="Q10" s="10" t="s">
        <v>159</v>
      </c>
      <c r="R10" s="18">
        <v>45.8970673314236</v>
      </c>
      <c r="S10" s="10" t="s">
        <v>180</v>
      </c>
    </row>
    <row r="11" spans="1:19" x14ac:dyDescent="0.2">
      <c r="A11" s="12" t="s">
        <v>174</v>
      </c>
      <c r="B11" s="18">
        <v>0</v>
      </c>
      <c r="C11" s="10" t="s">
        <v>238</v>
      </c>
      <c r="D11" s="18">
        <v>0</v>
      </c>
      <c r="E11" s="10" t="s">
        <v>238</v>
      </c>
      <c r="F11" s="18">
        <v>0</v>
      </c>
      <c r="G11" s="10" t="s">
        <v>238</v>
      </c>
      <c r="H11" s="18">
        <v>84.615609698767997</v>
      </c>
      <c r="I11" s="10" t="s">
        <v>159</v>
      </c>
      <c r="J11" s="18">
        <v>53.414530543817399</v>
      </c>
      <c r="K11" s="10" t="s">
        <v>159</v>
      </c>
      <c r="L11" s="18">
        <v>83.581215663583805</v>
      </c>
      <c r="M11" s="10" t="s">
        <v>159</v>
      </c>
      <c r="N11" s="18">
        <v>0</v>
      </c>
      <c r="O11" s="10" t="s">
        <v>178</v>
      </c>
      <c r="P11" s="18">
        <v>69.211125065491103</v>
      </c>
      <c r="Q11" s="10" t="s">
        <v>159</v>
      </c>
      <c r="R11" s="18">
        <v>28.4866758310603</v>
      </c>
      <c r="S11" s="10" t="s">
        <v>180</v>
      </c>
    </row>
    <row r="12" spans="1:19" x14ac:dyDescent="0.2">
      <c r="A12" s="12" t="s">
        <v>175</v>
      </c>
      <c r="B12" s="18">
        <v>0</v>
      </c>
      <c r="C12" s="10" t="s">
        <v>238</v>
      </c>
      <c r="D12" s="18">
        <v>0</v>
      </c>
      <c r="E12" s="10" t="s">
        <v>238</v>
      </c>
      <c r="F12" s="18">
        <v>0</v>
      </c>
      <c r="G12" s="10" t="s">
        <v>238</v>
      </c>
      <c r="H12" s="18">
        <v>0</v>
      </c>
      <c r="I12" s="10" t="s">
        <v>375</v>
      </c>
      <c r="J12" s="18">
        <v>19.650584597698501</v>
      </c>
      <c r="K12" s="10" t="s">
        <v>159</v>
      </c>
      <c r="L12" s="18">
        <v>56.429311625333398</v>
      </c>
      <c r="M12" s="10" t="s">
        <v>159</v>
      </c>
      <c r="N12" s="18">
        <v>0</v>
      </c>
      <c r="O12" s="10" t="s">
        <v>178</v>
      </c>
      <c r="P12" s="18">
        <v>61.108968008619101</v>
      </c>
      <c r="Q12" s="10" t="s">
        <v>159</v>
      </c>
      <c r="R12" s="18">
        <v>8.9163758854877706</v>
      </c>
      <c r="S12" s="10" t="s">
        <v>180</v>
      </c>
    </row>
    <row r="13" spans="1:19" x14ac:dyDescent="0.2">
      <c r="A13" s="12" t="s">
        <v>176</v>
      </c>
      <c r="B13" s="18">
        <v>0</v>
      </c>
      <c r="C13" s="10" t="s">
        <v>238</v>
      </c>
      <c r="D13" s="18">
        <v>0</v>
      </c>
      <c r="E13" s="10" t="s">
        <v>238</v>
      </c>
      <c r="F13" s="18">
        <v>0</v>
      </c>
      <c r="G13" s="10" t="s">
        <v>238</v>
      </c>
      <c r="H13" s="18">
        <v>0</v>
      </c>
      <c r="I13" s="10" t="s">
        <v>178</v>
      </c>
      <c r="J13" s="18">
        <v>26.004599544568102</v>
      </c>
      <c r="K13" s="10" t="s">
        <v>186</v>
      </c>
      <c r="L13" s="18">
        <v>58.270205250319201</v>
      </c>
      <c r="M13" s="10" t="s">
        <v>159</v>
      </c>
      <c r="N13" s="18">
        <v>0</v>
      </c>
      <c r="O13" s="10" t="s">
        <v>178</v>
      </c>
      <c r="P13" s="18">
        <v>54.397943751386101</v>
      </c>
      <c r="Q13" s="10" t="s">
        <v>159</v>
      </c>
      <c r="R13" s="18">
        <v>8.7932232317016599</v>
      </c>
      <c r="S13" s="10" t="s">
        <v>180</v>
      </c>
    </row>
    <row r="14" spans="1:19" x14ac:dyDescent="0.2">
      <c r="A14" s="12" t="s">
        <v>177</v>
      </c>
      <c r="B14" s="18">
        <v>0</v>
      </c>
      <c r="C14" s="10" t="s">
        <v>238</v>
      </c>
      <c r="D14" s="18">
        <v>0</v>
      </c>
      <c r="E14" s="10" t="s">
        <v>238</v>
      </c>
      <c r="F14" s="18">
        <v>0</v>
      </c>
      <c r="G14" s="10" t="s">
        <v>238</v>
      </c>
      <c r="H14" s="18">
        <v>0</v>
      </c>
      <c r="I14" s="10" t="s">
        <v>178</v>
      </c>
      <c r="J14" s="18">
        <v>19.9600834604963</v>
      </c>
      <c r="K14" s="10" t="s">
        <v>159</v>
      </c>
      <c r="L14" s="18">
        <v>51.286833438182597</v>
      </c>
      <c r="M14" s="10" t="s">
        <v>159</v>
      </c>
      <c r="N14" s="18">
        <v>0</v>
      </c>
      <c r="O14" s="10" t="s">
        <v>178</v>
      </c>
      <c r="P14" s="18">
        <v>52.5114504938186</v>
      </c>
      <c r="Q14" s="10" t="s">
        <v>159</v>
      </c>
      <c r="R14" s="18">
        <v>7.9555522389969804</v>
      </c>
      <c r="S14" s="10" t="s">
        <v>180</v>
      </c>
    </row>
    <row r="15" spans="1:19" x14ac:dyDescent="0.2">
      <c r="A15" s="12" t="s">
        <v>181</v>
      </c>
      <c r="B15" s="18">
        <v>0</v>
      </c>
      <c r="C15" s="10" t="s">
        <v>238</v>
      </c>
      <c r="D15" s="18">
        <v>0</v>
      </c>
      <c r="E15" s="10" t="s">
        <v>238</v>
      </c>
      <c r="F15" s="18">
        <v>0</v>
      </c>
      <c r="G15" s="10" t="s">
        <v>238</v>
      </c>
      <c r="H15" s="18">
        <v>0</v>
      </c>
      <c r="I15" s="10" t="s">
        <v>178</v>
      </c>
      <c r="J15" s="18">
        <v>22.479359714469599</v>
      </c>
      <c r="K15" s="10" t="s">
        <v>159</v>
      </c>
      <c r="L15" s="18">
        <v>0</v>
      </c>
      <c r="M15" s="10" t="s">
        <v>296</v>
      </c>
      <c r="N15" s="18">
        <v>0</v>
      </c>
      <c r="O15" s="10" t="s">
        <v>178</v>
      </c>
      <c r="P15" s="18">
        <v>51.2001891312661</v>
      </c>
      <c r="Q15" s="10" t="s">
        <v>159</v>
      </c>
      <c r="R15" s="18">
        <v>6.7935787522287097</v>
      </c>
      <c r="S15" s="10" t="s">
        <v>180</v>
      </c>
    </row>
    <row r="16" spans="1:19" x14ac:dyDescent="0.2">
      <c r="A16" s="12" t="s">
        <v>182</v>
      </c>
      <c r="B16" s="18">
        <v>0</v>
      </c>
      <c r="C16" s="10" t="s">
        <v>238</v>
      </c>
      <c r="D16" s="18">
        <v>0</v>
      </c>
      <c r="E16" s="10" t="s">
        <v>238</v>
      </c>
      <c r="F16" s="18">
        <v>0</v>
      </c>
      <c r="G16" s="10" t="s">
        <v>238</v>
      </c>
      <c r="H16" s="18">
        <v>0</v>
      </c>
      <c r="I16" s="10" t="s">
        <v>178</v>
      </c>
      <c r="J16" s="18">
        <v>29.280988576591</v>
      </c>
      <c r="K16" s="10" t="s">
        <v>159</v>
      </c>
      <c r="L16" s="18">
        <v>0</v>
      </c>
      <c r="M16" s="10" t="s">
        <v>238</v>
      </c>
      <c r="N16" s="18">
        <v>0</v>
      </c>
      <c r="O16" s="10" t="s">
        <v>178</v>
      </c>
      <c r="P16" s="18">
        <v>49.137717985126002</v>
      </c>
      <c r="Q16" s="10" t="s">
        <v>159</v>
      </c>
      <c r="R16" s="18">
        <v>7.1327097870425096</v>
      </c>
      <c r="S16" s="10" t="s">
        <v>180</v>
      </c>
    </row>
    <row r="17" spans="1:19" x14ac:dyDescent="0.2">
      <c r="A17" s="12" t="s">
        <v>183</v>
      </c>
      <c r="B17" s="18">
        <v>0</v>
      </c>
      <c r="C17" s="10" t="s">
        <v>238</v>
      </c>
      <c r="D17" s="18">
        <v>0</v>
      </c>
      <c r="E17" s="10" t="s">
        <v>238</v>
      </c>
      <c r="F17" s="18">
        <v>0</v>
      </c>
      <c r="G17" s="10" t="s">
        <v>238</v>
      </c>
      <c r="H17" s="18">
        <v>0</v>
      </c>
      <c r="I17" s="10" t="s">
        <v>178</v>
      </c>
      <c r="J17" s="18">
        <v>26.7226011934507</v>
      </c>
      <c r="K17" s="10" t="s">
        <v>159</v>
      </c>
      <c r="L17" s="18">
        <v>0</v>
      </c>
      <c r="M17" s="10" t="s">
        <v>238</v>
      </c>
      <c r="N17" s="18">
        <v>0</v>
      </c>
      <c r="O17" s="10" t="s">
        <v>178</v>
      </c>
      <c r="P17" s="18">
        <v>44.604464812217103</v>
      </c>
      <c r="Q17" s="10" t="s">
        <v>159</v>
      </c>
      <c r="R17" s="18">
        <v>6.4996677264953302</v>
      </c>
      <c r="S17" s="10" t="s">
        <v>180</v>
      </c>
    </row>
    <row r="18" spans="1:19" x14ac:dyDescent="0.2">
      <c r="A18" s="12" t="s">
        <v>184</v>
      </c>
      <c r="B18" s="18">
        <v>0</v>
      </c>
      <c r="C18" s="10" t="s">
        <v>238</v>
      </c>
      <c r="D18" s="18">
        <v>0</v>
      </c>
      <c r="E18" s="10" t="s">
        <v>238</v>
      </c>
      <c r="F18" s="18">
        <v>0</v>
      </c>
      <c r="G18" s="10" t="s">
        <v>238</v>
      </c>
      <c r="H18" s="18">
        <v>0</v>
      </c>
      <c r="I18" s="10" t="s">
        <v>178</v>
      </c>
      <c r="J18" s="18">
        <v>29.5048891165806</v>
      </c>
      <c r="K18" s="10" t="s">
        <v>159</v>
      </c>
      <c r="L18" s="18">
        <v>0</v>
      </c>
      <c r="M18" s="10" t="s">
        <v>238</v>
      </c>
      <c r="N18" s="18">
        <v>0</v>
      </c>
      <c r="O18" s="10" t="s">
        <v>178</v>
      </c>
      <c r="P18" s="18">
        <v>42.198530436499297</v>
      </c>
      <c r="Q18" s="10" t="s">
        <v>159</v>
      </c>
      <c r="R18" s="18">
        <v>6.49441688397172</v>
      </c>
      <c r="S18" s="10" t="s">
        <v>180</v>
      </c>
    </row>
    <row r="19" spans="1:19" x14ac:dyDescent="0.2">
      <c r="A19" s="12" t="s">
        <v>185</v>
      </c>
      <c r="B19" s="18">
        <v>0</v>
      </c>
      <c r="C19" s="10" t="s">
        <v>238</v>
      </c>
      <c r="D19" s="18">
        <v>0</v>
      </c>
      <c r="E19" s="10" t="s">
        <v>238</v>
      </c>
      <c r="F19" s="18">
        <v>0</v>
      </c>
      <c r="G19" s="10" t="s">
        <v>238</v>
      </c>
      <c r="H19" s="18">
        <v>0</v>
      </c>
      <c r="I19" s="10" t="s">
        <v>178</v>
      </c>
      <c r="J19" s="18">
        <v>20.264672423171799</v>
      </c>
      <c r="K19" s="10" t="s">
        <v>159</v>
      </c>
      <c r="L19" s="18">
        <v>0</v>
      </c>
      <c r="M19" s="10" t="s">
        <v>238</v>
      </c>
      <c r="N19" s="18">
        <v>0</v>
      </c>
      <c r="O19" s="10" t="s">
        <v>178</v>
      </c>
      <c r="P19" s="18">
        <v>41.691151294423598</v>
      </c>
      <c r="Q19" s="10" t="s">
        <v>159</v>
      </c>
      <c r="R19" s="18">
        <v>5.7616839051138697</v>
      </c>
      <c r="S19" s="10" t="s">
        <v>180</v>
      </c>
    </row>
    <row r="20" spans="1:19" x14ac:dyDescent="0.2">
      <c r="A20" s="12" t="s">
        <v>187</v>
      </c>
      <c r="B20" s="18">
        <v>0</v>
      </c>
      <c r="C20" s="10" t="s">
        <v>238</v>
      </c>
      <c r="D20" s="18">
        <v>0</v>
      </c>
      <c r="E20" s="10" t="s">
        <v>238</v>
      </c>
      <c r="F20" s="18">
        <v>0</v>
      </c>
      <c r="G20" s="10" t="s">
        <v>238</v>
      </c>
      <c r="H20" s="18">
        <v>0</v>
      </c>
      <c r="I20" s="10" t="s">
        <v>178</v>
      </c>
      <c r="J20" s="18">
        <v>0</v>
      </c>
      <c r="K20" s="10" t="s">
        <v>297</v>
      </c>
      <c r="L20" s="18">
        <v>0</v>
      </c>
      <c r="M20" s="10" t="s">
        <v>238</v>
      </c>
      <c r="N20" s="18">
        <v>0</v>
      </c>
      <c r="O20" s="10" t="s">
        <v>178</v>
      </c>
      <c r="P20" s="18">
        <v>40.686169156668299</v>
      </c>
      <c r="Q20" s="10" t="s">
        <v>159</v>
      </c>
      <c r="R20" s="18">
        <v>4.15731957116963</v>
      </c>
      <c r="S20" s="10" t="s">
        <v>180</v>
      </c>
    </row>
    <row r="21" spans="1:19" x14ac:dyDescent="0.2">
      <c r="A21" s="12" t="s">
        <v>188</v>
      </c>
      <c r="B21" s="18">
        <v>0</v>
      </c>
      <c r="C21" s="10" t="s">
        <v>238</v>
      </c>
      <c r="D21" s="18">
        <v>0</v>
      </c>
      <c r="E21" s="10" t="s">
        <v>238</v>
      </c>
      <c r="F21" s="18">
        <v>0</v>
      </c>
      <c r="G21" s="10" t="s">
        <v>238</v>
      </c>
      <c r="H21" s="18">
        <v>0</v>
      </c>
      <c r="I21" s="10" t="s">
        <v>178</v>
      </c>
      <c r="J21" s="18">
        <v>0</v>
      </c>
      <c r="K21" s="10" t="s">
        <v>238</v>
      </c>
      <c r="L21" s="18">
        <v>0</v>
      </c>
      <c r="M21" s="10" t="s">
        <v>238</v>
      </c>
      <c r="N21" s="18">
        <v>0</v>
      </c>
      <c r="O21" s="10" t="s">
        <v>178</v>
      </c>
      <c r="P21" s="18">
        <v>33.113468341565998</v>
      </c>
      <c r="Q21" s="10" t="s">
        <v>159</v>
      </c>
      <c r="R21" s="18">
        <v>3.4135566819969299</v>
      </c>
      <c r="S21" s="10" t="s">
        <v>180</v>
      </c>
    </row>
    <row r="22" spans="1:19" x14ac:dyDescent="0.2">
      <c r="A22" s="12" t="s">
        <v>189</v>
      </c>
      <c r="B22" s="18">
        <v>0</v>
      </c>
      <c r="C22" s="10" t="s">
        <v>238</v>
      </c>
      <c r="D22" s="18">
        <v>0</v>
      </c>
      <c r="E22" s="10" t="s">
        <v>238</v>
      </c>
      <c r="F22" s="18">
        <v>0</v>
      </c>
      <c r="G22" s="10" t="s">
        <v>238</v>
      </c>
      <c r="H22" s="18">
        <v>0</v>
      </c>
      <c r="I22" s="10" t="s">
        <v>178</v>
      </c>
      <c r="J22" s="18">
        <v>0</v>
      </c>
      <c r="K22" s="10" t="s">
        <v>238</v>
      </c>
      <c r="L22" s="18">
        <v>0</v>
      </c>
      <c r="M22" s="10" t="s">
        <v>238</v>
      </c>
      <c r="N22" s="18">
        <v>0</v>
      </c>
      <c r="O22" s="10" t="s">
        <v>178</v>
      </c>
      <c r="P22" s="18">
        <v>38.261598998683198</v>
      </c>
      <c r="Q22" s="10" t="s">
        <v>159</v>
      </c>
      <c r="R22" s="18">
        <v>3.98562175954034</v>
      </c>
      <c r="S22" s="10" t="s">
        <v>180</v>
      </c>
    </row>
    <row r="23" spans="1:19" x14ac:dyDescent="0.2">
      <c r="A23" s="12" t="s">
        <v>190</v>
      </c>
      <c r="B23" s="18">
        <v>0</v>
      </c>
      <c r="C23" s="10" t="s">
        <v>238</v>
      </c>
      <c r="D23" s="18">
        <v>0</v>
      </c>
      <c r="E23" s="10" t="s">
        <v>238</v>
      </c>
      <c r="F23" s="18">
        <v>0</v>
      </c>
      <c r="G23" s="10" t="s">
        <v>238</v>
      </c>
      <c r="H23" s="18">
        <v>0</v>
      </c>
      <c r="I23" s="10" t="s">
        <v>178</v>
      </c>
      <c r="J23" s="18">
        <v>0</v>
      </c>
      <c r="K23" s="10" t="s">
        <v>238</v>
      </c>
      <c r="L23" s="18">
        <v>0</v>
      </c>
      <c r="M23" s="10" t="s">
        <v>238</v>
      </c>
      <c r="N23" s="18">
        <v>0</v>
      </c>
      <c r="O23" s="10" t="s">
        <v>178</v>
      </c>
      <c r="P23" s="18">
        <v>36.148692122755797</v>
      </c>
      <c r="Q23" s="10" t="s">
        <v>159</v>
      </c>
      <c r="R23" s="18">
        <v>3.81686414029233</v>
      </c>
      <c r="S23" s="10" t="s">
        <v>180</v>
      </c>
    </row>
    <row r="24" spans="1:19" x14ac:dyDescent="0.2">
      <c r="A24" s="12" t="s">
        <v>191</v>
      </c>
      <c r="B24" s="18">
        <v>0</v>
      </c>
      <c r="C24" s="10" t="s">
        <v>238</v>
      </c>
      <c r="D24" s="18">
        <v>0</v>
      </c>
      <c r="E24" s="10" t="s">
        <v>238</v>
      </c>
      <c r="F24" s="18">
        <v>0</v>
      </c>
      <c r="G24" s="10" t="s">
        <v>238</v>
      </c>
      <c r="H24" s="18">
        <v>0</v>
      </c>
      <c r="I24" s="10" t="s">
        <v>178</v>
      </c>
      <c r="J24" s="18">
        <v>0</v>
      </c>
      <c r="K24" s="10" t="s">
        <v>238</v>
      </c>
      <c r="L24" s="18">
        <v>0</v>
      </c>
      <c r="M24" s="10" t="s">
        <v>238</v>
      </c>
      <c r="N24" s="18">
        <v>0</v>
      </c>
      <c r="O24" s="10" t="s">
        <v>178</v>
      </c>
      <c r="P24" s="18">
        <v>35.5349294183357</v>
      </c>
      <c r="Q24" s="10" t="s">
        <v>159</v>
      </c>
      <c r="R24" s="18">
        <v>3.7913207492788898</v>
      </c>
      <c r="S24" s="10" t="s">
        <v>180</v>
      </c>
    </row>
    <row r="25" spans="1:19" x14ac:dyDescent="0.2">
      <c r="A25" s="12" t="s">
        <v>192</v>
      </c>
      <c r="B25" s="18">
        <v>0</v>
      </c>
      <c r="C25" s="10" t="s">
        <v>238</v>
      </c>
      <c r="D25" s="18">
        <v>0</v>
      </c>
      <c r="E25" s="10" t="s">
        <v>238</v>
      </c>
      <c r="F25" s="18">
        <v>0</v>
      </c>
      <c r="G25" s="10" t="s">
        <v>238</v>
      </c>
      <c r="H25" s="18">
        <v>0</v>
      </c>
      <c r="I25" s="10" t="s">
        <v>178</v>
      </c>
      <c r="J25" s="18">
        <v>0</v>
      </c>
      <c r="K25" s="10" t="s">
        <v>238</v>
      </c>
      <c r="L25" s="18">
        <v>0</v>
      </c>
      <c r="M25" s="10" t="s">
        <v>238</v>
      </c>
      <c r="N25" s="18">
        <v>0</v>
      </c>
      <c r="O25" s="10" t="s">
        <v>178</v>
      </c>
      <c r="P25" s="18">
        <v>36.184878285459199</v>
      </c>
      <c r="Q25" s="10" t="s">
        <v>159</v>
      </c>
      <c r="R25" s="18">
        <v>3.8678889171617001</v>
      </c>
      <c r="S25" s="10" t="s">
        <v>180</v>
      </c>
    </row>
    <row r="26" spans="1:19" x14ac:dyDescent="0.2">
      <c r="A26" s="12" t="s">
        <v>193</v>
      </c>
      <c r="B26" s="18">
        <v>0</v>
      </c>
      <c r="C26" s="10" t="s">
        <v>238</v>
      </c>
      <c r="D26" s="18">
        <v>0</v>
      </c>
      <c r="E26" s="10" t="s">
        <v>238</v>
      </c>
      <c r="F26" s="18">
        <v>0</v>
      </c>
      <c r="G26" s="10" t="s">
        <v>238</v>
      </c>
      <c r="H26" s="18">
        <v>0</v>
      </c>
      <c r="I26" s="10" t="s">
        <v>178</v>
      </c>
      <c r="J26" s="18">
        <v>0</v>
      </c>
      <c r="K26" s="10" t="s">
        <v>238</v>
      </c>
      <c r="L26" s="18">
        <v>0</v>
      </c>
      <c r="M26" s="10" t="s">
        <v>238</v>
      </c>
      <c r="N26" s="18">
        <v>0</v>
      </c>
      <c r="O26" s="10" t="s">
        <v>178</v>
      </c>
      <c r="P26" s="18">
        <v>30.327017570273899</v>
      </c>
      <c r="Q26" s="10" t="s">
        <v>159</v>
      </c>
      <c r="R26" s="18">
        <v>3.22548351674051</v>
      </c>
      <c r="S26" s="10" t="s">
        <v>180</v>
      </c>
    </row>
    <row r="27" spans="1:19" x14ac:dyDescent="0.2">
      <c r="A27" s="12" t="s">
        <v>195</v>
      </c>
      <c r="B27" s="18">
        <v>0</v>
      </c>
      <c r="C27" s="10" t="s">
        <v>238</v>
      </c>
      <c r="D27" s="18">
        <v>0</v>
      </c>
      <c r="E27" s="10" t="s">
        <v>238</v>
      </c>
      <c r="F27" s="18">
        <v>0</v>
      </c>
      <c r="G27" s="10" t="s">
        <v>238</v>
      </c>
      <c r="H27" s="18">
        <v>0</v>
      </c>
      <c r="I27" s="10" t="s">
        <v>178</v>
      </c>
      <c r="J27" s="18">
        <v>0</v>
      </c>
      <c r="K27" s="10" t="s">
        <v>238</v>
      </c>
      <c r="L27" s="18">
        <v>0</v>
      </c>
      <c r="M27" s="10" t="s">
        <v>238</v>
      </c>
      <c r="N27" s="18">
        <v>0</v>
      </c>
      <c r="O27" s="10" t="s">
        <v>178</v>
      </c>
      <c r="P27" s="18">
        <v>40.860040583523798</v>
      </c>
      <c r="Q27" s="10" t="s">
        <v>159</v>
      </c>
      <c r="R27" s="18">
        <v>4.3089925154104796</v>
      </c>
      <c r="S27" s="10" t="s">
        <v>180</v>
      </c>
    </row>
    <row r="28" spans="1:19" x14ac:dyDescent="0.2">
      <c r="A28" s="12" t="s">
        <v>196</v>
      </c>
      <c r="B28" s="18">
        <v>0</v>
      </c>
      <c r="C28" s="10" t="s">
        <v>238</v>
      </c>
      <c r="D28" s="18">
        <v>0</v>
      </c>
      <c r="E28" s="10" t="s">
        <v>238</v>
      </c>
      <c r="F28" s="18">
        <v>0</v>
      </c>
      <c r="G28" s="10" t="s">
        <v>238</v>
      </c>
      <c r="H28" s="18">
        <v>0</v>
      </c>
      <c r="I28" s="10" t="s">
        <v>178</v>
      </c>
      <c r="J28" s="18">
        <v>0</v>
      </c>
      <c r="K28" s="10" t="s">
        <v>238</v>
      </c>
      <c r="L28" s="18">
        <v>0</v>
      </c>
      <c r="M28" s="10" t="s">
        <v>238</v>
      </c>
      <c r="N28" s="18">
        <v>0</v>
      </c>
      <c r="O28" s="10" t="s">
        <v>178</v>
      </c>
      <c r="P28" s="18">
        <v>43.035591973621798</v>
      </c>
      <c r="Q28" s="10" t="s">
        <v>159</v>
      </c>
      <c r="R28" s="18">
        <v>4.5017006864751901</v>
      </c>
      <c r="S28" s="10" t="s">
        <v>180</v>
      </c>
    </row>
    <row r="29" spans="1:19" x14ac:dyDescent="0.2">
      <c r="A29" s="12" t="s">
        <v>198</v>
      </c>
      <c r="B29" s="18">
        <v>0</v>
      </c>
      <c r="C29" s="10" t="s">
        <v>238</v>
      </c>
      <c r="D29" s="18">
        <v>0</v>
      </c>
      <c r="E29" s="10" t="s">
        <v>238</v>
      </c>
      <c r="F29" s="18">
        <v>0</v>
      </c>
      <c r="G29" s="10" t="s">
        <v>238</v>
      </c>
      <c r="H29" s="18">
        <v>0</v>
      </c>
      <c r="I29" s="10" t="s">
        <v>178</v>
      </c>
      <c r="J29" s="18">
        <v>0</v>
      </c>
      <c r="K29" s="10" t="s">
        <v>238</v>
      </c>
      <c r="L29" s="18">
        <v>0</v>
      </c>
      <c r="M29" s="10" t="s">
        <v>238</v>
      </c>
      <c r="N29" s="18">
        <v>0</v>
      </c>
      <c r="O29" s="10" t="s">
        <v>178</v>
      </c>
      <c r="P29" s="18">
        <v>42.008032553047499</v>
      </c>
      <c r="Q29" s="10" t="s">
        <v>159</v>
      </c>
      <c r="R29" s="18">
        <v>4.3741840013760296</v>
      </c>
      <c r="S29" s="10" t="s">
        <v>180</v>
      </c>
    </row>
    <row r="30" spans="1:19" x14ac:dyDescent="0.2">
      <c r="A30" s="12" t="s">
        <v>199</v>
      </c>
      <c r="B30" s="18">
        <v>0</v>
      </c>
      <c r="C30" s="10" t="s">
        <v>238</v>
      </c>
      <c r="D30" s="18">
        <v>0</v>
      </c>
      <c r="E30" s="10" t="s">
        <v>238</v>
      </c>
      <c r="F30" s="18">
        <v>0</v>
      </c>
      <c r="G30" s="10" t="s">
        <v>238</v>
      </c>
      <c r="H30" s="18">
        <v>0</v>
      </c>
      <c r="I30" s="10" t="s">
        <v>178</v>
      </c>
      <c r="J30" s="18">
        <v>0</v>
      </c>
      <c r="K30" s="10" t="s">
        <v>238</v>
      </c>
      <c r="L30" s="18">
        <v>0</v>
      </c>
      <c r="M30" s="10" t="s">
        <v>238</v>
      </c>
      <c r="N30" s="18">
        <v>0</v>
      </c>
      <c r="O30" s="10" t="s">
        <v>178</v>
      </c>
      <c r="P30" s="18">
        <v>37.5447315165136</v>
      </c>
      <c r="Q30" s="10" t="s">
        <v>159</v>
      </c>
      <c r="R30" s="18">
        <v>3.9037307489424702</v>
      </c>
      <c r="S30" s="10" t="s">
        <v>180</v>
      </c>
    </row>
    <row r="31" spans="1:19" x14ac:dyDescent="0.2">
      <c r="A31" s="12" t="s">
        <v>200</v>
      </c>
      <c r="B31" s="18">
        <v>0</v>
      </c>
      <c r="C31" s="10" t="s">
        <v>238</v>
      </c>
      <c r="D31" s="18">
        <v>0</v>
      </c>
      <c r="E31" s="10" t="s">
        <v>238</v>
      </c>
      <c r="F31" s="18">
        <v>0</v>
      </c>
      <c r="G31" s="10" t="s">
        <v>238</v>
      </c>
      <c r="H31" s="18">
        <v>0</v>
      </c>
      <c r="I31" s="10" t="s">
        <v>178</v>
      </c>
      <c r="J31" s="18">
        <v>0</v>
      </c>
      <c r="K31" s="10" t="s">
        <v>238</v>
      </c>
      <c r="L31" s="18">
        <v>0</v>
      </c>
      <c r="M31" s="10" t="s">
        <v>238</v>
      </c>
      <c r="N31" s="18">
        <v>0</v>
      </c>
      <c r="O31" s="10" t="s">
        <v>178</v>
      </c>
      <c r="P31" s="18">
        <v>33.226882433223103</v>
      </c>
      <c r="Q31" s="10" t="s">
        <v>159</v>
      </c>
      <c r="R31" s="18">
        <v>3.4694067670176398</v>
      </c>
      <c r="S31" s="10" t="s">
        <v>180</v>
      </c>
    </row>
    <row r="32" spans="1:19" x14ac:dyDescent="0.2">
      <c r="A32" s="15" t="s">
        <v>201</v>
      </c>
      <c r="B32" s="19">
        <v>0</v>
      </c>
      <c r="C32" s="14" t="s">
        <v>238</v>
      </c>
      <c r="D32" s="19">
        <v>0</v>
      </c>
      <c r="E32" s="14" t="s">
        <v>238</v>
      </c>
      <c r="F32" s="19">
        <v>0</v>
      </c>
      <c r="G32" s="14" t="s">
        <v>238</v>
      </c>
      <c r="H32" s="19">
        <v>0</v>
      </c>
      <c r="I32" s="14" t="s">
        <v>178</v>
      </c>
      <c r="J32" s="19">
        <v>0</v>
      </c>
      <c r="K32" s="14" t="s">
        <v>238</v>
      </c>
      <c r="L32" s="19">
        <v>0</v>
      </c>
      <c r="M32" s="14" t="s">
        <v>238</v>
      </c>
      <c r="N32" s="19">
        <v>0</v>
      </c>
      <c r="O32" s="14" t="s">
        <v>178</v>
      </c>
      <c r="P32" s="19">
        <v>49.166363976479502</v>
      </c>
      <c r="Q32" s="14" t="s">
        <v>159</v>
      </c>
      <c r="R32" s="19">
        <v>5.1801861288162998</v>
      </c>
      <c r="S32" s="14" t="s">
        <v>180</v>
      </c>
    </row>
    <row r="34" spans="1:2" x14ac:dyDescent="0.2">
      <c r="A34" s="16" t="s">
        <v>202</v>
      </c>
      <c r="B34" s="16" t="s">
        <v>203</v>
      </c>
    </row>
    <row r="36" spans="1:2" x14ac:dyDescent="0.2">
      <c r="B36" s="16" t="s">
        <v>376</v>
      </c>
    </row>
    <row r="37" spans="1:2" x14ac:dyDescent="0.2">
      <c r="B37" s="16" t="s">
        <v>377</v>
      </c>
    </row>
    <row r="38" spans="1:2" x14ac:dyDescent="0.2">
      <c r="B38" s="16" t="s">
        <v>378</v>
      </c>
    </row>
    <row r="39" spans="1:2" x14ac:dyDescent="0.2">
      <c r="B39" s="16" t="s">
        <v>379</v>
      </c>
    </row>
    <row r="41" spans="1:2" x14ac:dyDescent="0.2">
      <c r="B41" s="16" t="s">
        <v>208</v>
      </c>
    </row>
    <row r="42" spans="1:2" x14ac:dyDescent="0.2">
      <c r="B42" s="16" t="s">
        <v>241</v>
      </c>
    </row>
    <row r="43" spans="1:2" x14ac:dyDescent="0.2">
      <c r="B43" s="16" t="s">
        <v>209</v>
      </c>
    </row>
    <row r="46" spans="1:2" x14ac:dyDescent="0.2">
      <c r="A46" s="17" t="str">
        <f>HYPERLINK("#'MINOR_GAMING 3'!A2", "&lt;&lt;&lt; Previous table")</f>
        <v>&lt;&lt;&lt; Previous table</v>
      </c>
    </row>
    <row r="47" spans="1:2" x14ac:dyDescent="0.2">
      <c r="A47" s="17" t="str">
        <f>HYPERLINK("#'MINOR_GAMING 5'!A2", "&gt;&gt;&gt; Next table")</f>
        <v>&gt;&gt;&gt; Next table</v>
      </c>
    </row>
  </sheetData>
  <mergeCells count="12">
    <mergeCell ref="A2:S2"/>
    <mergeCell ref="A3:S3"/>
    <mergeCell ref="A6:S6"/>
    <mergeCell ref="B5:C5"/>
    <mergeCell ref="D5:E5"/>
    <mergeCell ref="F5:G5"/>
    <mergeCell ref="H5:I5"/>
    <mergeCell ref="J5:K5"/>
    <mergeCell ref="L5:M5"/>
    <mergeCell ref="N5:O5"/>
    <mergeCell ref="P5:Q5"/>
    <mergeCell ref="R5:S5"/>
  </mergeCells>
  <pageMargins left="0.7" right="0.7" top="0.75" bottom="0.75" header="0.3" footer="0.3"/>
  <pageSetup paperSize="9" orientation="portrait" horizontalDpi="300" verticalDpi="300"/>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100-000000000000}">
  <dimension ref="A1:S45"/>
  <sheetViews>
    <sheetView workbookViewId="0"/>
  </sheetViews>
  <sheetFormatPr defaultColWidth="11.42578125" defaultRowHeight="12.75" x14ac:dyDescent="0.2"/>
  <cols>
    <col min="1" max="2" width="12.7109375" customWidth="1"/>
    <col min="3" max="3" width="4.42578125" customWidth="1"/>
    <col min="4" max="4" width="12.7109375" customWidth="1"/>
    <col min="5" max="5" width="4.42578125" customWidth="1"/>
    <col min="6" max="6" width="12.7109375" customWidth="1"/>
    <col min="7" max="7" width="4.42578125" customWidth="1"/>
    <col min="8" max="8" width="12.7109375" customWidth="1"/>
    <col min="9" max="9" width="4.42578125" customWidth="1"/>
    <col min="10" max="10" width="12.7109375" customWidth="1"/>
    <col min="11" max="11" width="4.42578125" customWidth="1"/>
    <col min="12" max="12" width="12.7109375" customWidth="1"/>
    <col min="13" max="13" width="4.42578125" customWidth="1"/>
    <col min="14" max="14" width="12.7109375" customWidth="1"/>
    <col min="15" max="15" width="4.42578125" customWidth="1"/>
    <col min="16" max="16" width="12.7109375" customWidth="1"/>
    <col min="17" max="17" width="4.42578125" customWidth="1"/>
    <col min="18" max="18" width="12.7109375" customWidth="1"/>
    <col min="19" max="19" width="4.42578125" customWidth="1"/>
  </cols>
  <sheetData>
    <row r="1" spans="1:19" x14ac:dyDescent="0.2">
      <c r="A1" s="8" t="str">
        <f>HYPERLINK("#'INDEX'!B85", "Link to index")</f>
        <v>Link to index</v>
      </c>
    </row>
    <row r="2" spans="1:19" ht="15.75" customHeight="1" x14ac:dyDescent="0.2">
      <c r="A2" s="25" t="s">
        <v>383</v>
      </c>
      <c r="B2" s="24"/>
      <c r="C2" s="24"/>
      <c r="D2" s="24"/>
      <c r="E2" s="24"/>
      <c r="F2" s="24"/>
      <c r="G2" s="24"/>
      <c r="H2" s="24"/>
      <c r="I2" s="24"/>
      <c r="J2" s="24"/>
      <c r="K2" s="24"/>
      <c r="L2" s="24"/>
      <c r="M2" s="24"/>
      <c r="N2" s="24"/>
      <c r="O2" s="24"/>
      <c r="P2" s="24"/>
      <c r="Q2" s="24"/>
      <c r="R2" s="24"/>
      <c r="S2" s="24"/>
    </row>
    <row r="3" spans="1:19" ht="15.75" customHeight="1" x14ac:dyDescent="0.2">
      <c r="A3" s="25" t="s">
        <v>103</v>
      </c>
      <c r="B3" s="24"/>
      <c r="C3" s="24"/>
      <c r="D3" s="24"/>
      <c r="E3" s="24"/>
      <c r="F3" s="24"/>
      <c r="G3" s="24"/>
      <c r="H3" s="24"/>
      <c r="I3" s="24"/>
      <c r="J3" s="24"/>
      <c r="K3" s="24"/>
      <c r="L3" s="24"/>
      <c r="M3" s="24"/>
      <c r="N3" s="24"/>
      <c r="O3" s="24"/>
      <c r="P3" s="24"/>
      <c r="Q3" s="24"/>
      <c r="R3" s="24"/>
      <c r="S3" s="24"/>
    </row>
    <row r="4" spans="1:19" ht="15.75" customHeight="1" x14ac:dyDescent="0.2"/>
    <row r="5" spans="1:19" ht="55.5" customHeight="1" x14ac:dyDescent="0.2">
      <c r="A5" s="11" t="s">
        <v>159</v>
      </c>
      <c r="B5" s="27" t="s">
        <v>160</v>
      </c>
      <c r="C5" s="27" t="s">
        <v>159</v>
      </c>
      <c r="D5" s="27" t="s">
        <v>161</v>
      </c>
      <c r="E5" s="27" t="s">
        <v>159</v>
      </c>
      <c r="F5" s="27" t="s">
        <v>162</v>
      </c>
      <c r="G5" s="27" t="s">
        <v>159</v>
      </c>
      <c r="H5" s="27" t="s">
        <v>163</v>
      </c>
      <c r="I5" s="27" t="s">
        <v>159</v>
      </c>
      <c r="J5" s="27" t="s">
        <v>164</v>
      </c>
      <c r="K5" s="27" t="s">
        <v>159</v>
      </c>
      <c r="L5" s="27" t="s">
        <v>165</v>
      </c>
      <c r="M5" s="27" t="s">
        <v>159</v>
      </c>
      <c r="N5" s="27" t="s">
        <v>166</v>
      </c>
      <c r="O5" s="27" t="s">
        <v>159</v>
      </c>
      <c r="P5" s="27" t="s">
        <v>167</v>
      </c>
      <c r="Q5" s="27" t="s">
        <v>159</v>
      </c>
      <c r="R5" s="27" t="s">
        <v>168</v>
      </c>
      <c r="S5" s="27" t="s">
        <v>159</v>
      </c>
    </row>
    <row r="6" spans="1:19" x14ac:dyDescent="0.2">
      <c r="A6" s="26" t="s">
        <v>169</v>
      </c>
      <c r="B6" s="26"/>
      <c r="C6" s="26"/>
      <c r="D6" s="26"/>
      <c r="E6" s="26"/>
      <c r="F6" s="26"/>
      <c r="G6" s="26"/>
      <c r="H6" s="26"/>
      <c r="I6" s="26"/>
      <c r="J6" s="26"/>
      <c r="K6" s="26"/>
      <c r="L6" s="26"/>
      <c r="M6" s="26"/>
      <c r="N6" s="26"/>
      <c r="O6" s="26"/>
      <c r="P6" s="26"/>
      <c r="Q6" s="26"/>
      <c r="R6" s="26"/>
      <c r="S6" s="26"/>
    </row>
    <row r="7" spans="1:19" x14ac:dyDescent="0.2">
      <c r="A7" s="12" t="s">
        <v>170</v>
      </c>
      <c r="B7" s="9">
        <v>0</v>
      </c>
      <c r="C7" s="10" t="s">
        <v>238</v>
      </c>
      <c r="D7" s="9">
        <v>0</v>
      </c>
      <c r="E7" s="10" t="s">
        <v>238</v>
      </c>
      <c r="F7" s="9">
        <v>0</v>
      </c>
      <c r="G7" s="10" t="s">
        <v>238</v>
      </c>
      <c r="H7" s="9">
        <v>110.7766736402</v>
      </c>
      <c r="I7" s="10" t="s">
        <v>159</v>
      </c>
      <c r="J7" s="9">
        <v>0</v>
      </c>
      <c r="K7" s="10" t="s">
        <v>238</v>
      </c>
      <c r="L7" s="9">
        <v>12.61936</v>
      </c>
      <c r="M7" s="10" t="s">
        <v>159</v>
      </c>
      <c r="N7" s="9">
        <v>51.365000000000002</v>
      </c>
      <c r="O7" s="10" t="s">
        <v>159</v>
      </c>
      <c r="P7" s="9">
        <v>28.055350000000001</v>
      </c>
      <c r="Q7" s="10" t="s">
        <v>159</v>
      </c>
      <c r="R7" s="9">
        <v>202.8163836402</v>
      </c>
      <c r="S7" s="10" t="s">
        <v>159</v>
      </c>
    </row>
    <row r="8" spans="1:19" x14ac:dyDescent="0.2">
      <c r="A8" s="12" t="s">
        <v>171</v>
      </c>
      <c r="B8" s="9">
        <v>0</v>
      </c>
      <c r="C8" s="10" t="s">
        <v>238</v>
      </c>
      <c r="D8" s="9">
        <v>0</v>
      </c>
      <c r="E8" s="10" t="s">
        <v>238</v>
      </c>
      <c r="F8" s="9">
        <v>0</v>
      </c>
      <c r="G8" s="10" t="s">
        <v>238</v>
      </c>
      <c r="H8" s="9">
        <v>105.27</v>
      </c>
      <c r="I8" s="10" t="s">
        <v>159</v>
      </c>
      <c r="J8" s="9">
        <v>0</v>
      </c>
      <c r="K8" s="10" t="s">
        <v>238</v>
      </c>
      <c r="L8" s="9">
        <v>12.7298106</v>
      </c>
      <c r="M8" s="10" t="s">
        <v>159</v>
      </c>
      <c r="N8" s="9">
        <v>0</v>
      </c>
      <c r="O8" s="10" t="s">
        <v>178</v>
      </c>
      <c r="P8" s="9">
        <v>27.743600000000001</v>
      </c>
      <c r="Q8" s="10" t="s">
        <v>159</v>
      </c>
      <c r="R8" s="9">
        <v>145.7434106</v>
      </c>
      <c r="S8" s="10" t="s">
        <v>180</v>
      </c>
    </row>
    <row r="9" spans="1:19" x14ac:dyDescent="0.2">
      <c r="A9" s="12" t="s">
        <v>172</v>
      </c>
      <c r="B9" s="9">
        <v>0</v>
      </c>
      <c r="C9" s="10" t="s">
        <v>238</v>
      </c>
      <c r="D9" s="9">
        <v>0</v>
      </c>
      <c r="E9" s="10" t="s">
        <v>238</v>
      </c>
      <c r="F9" s="9">
        <v>0</v>
      </c>
      <c r="G9" s="10" t="s">
        <v>238</v>
      </c>
      <c r="H9" s="9">
        <v>129.417</v>
      </c>
      <c r="I9" s="10" t="s">
        <v>159</v>
      </c>
      <c r="J9" s="9">
        <v>0</v>
      </c>
      <c r="K9" s="10" t="s">
        <v>238</v>
      </c>
      <c r="L9" s="9">
        <v>10.779</v>
      </c>
      <c r="M9" s="10" t="s">
        <v>159</v>
      </c>
      <c r="N9" s="9">
        <v>0</v>
      </c>
      <c r="O9" s="10" t="s">
        <v>178</v>
      </c>
      <c r="P9" s="9">
        <v>25.811</v>
      </c>
      <c r="Q9" s="10" t="s">
        <v>159</v>
      </c>
      <c r="R9" s="9">
        <v>166.00700000000001</v>
      </c>
      <c r="S9" s="10" t="s">
        <v>180</v>
      </c>
    </row>
    <row r="10" spans="1:19" x14ac:dyDescent="0.2">
      <c r="A10" s="12" t="s">
        <v>173</v>
      </c>
      <c r="B10" s="9">
        <v>0</v>
      </c>
      <c r="C10" s="10" t="s">
        <v>238</v>
      </c>
      <c r="D10" s="9">
        <v>0</v>
      </c>
      <c r="E10" s="10" t="s">
        <v>238</v>
      </c>
      <c r="F10" s="9">
        <v>0</v>
      </c>
      <c r="G10" s="10" t="s">
        <v>238</v>
      </c>
      <c r="H10" s="9">
        <v>128.50800000000001</v>
      </c>
      <c r="I10" s="10" t="s">
        <v>159</v>
      </c>
      <c r="J10" s="9">
        <v>0</v>
      </c>
      <c r="K10" s="10" t="s">
        <v>238</v>
      </c>
      <c r="L10" s="9">
        <v>9.9209999999999994</v>
      </c>
      <c r="M10" s="10" t="s">
        <v>159</v>
      </c>
      <c r="N10" s="9">
        <v>0</v>
      </c>
      <c r="O10" s="10" t="s">
        <v>178</v>
      </c>
      <c r="P10" s="9">
        <v>26.111999999999998</v>
      </c>
      <c r="Q10" s="10" t="s">
        <v>159</v>
      </c>
      <c r="R10" s="9">
        <v>164.541</v>
      </c>
      <c r="S10" s="10" t="s">
        <v>180</v>
      </c>
    </row>
    <row r="11" spans="1:19" x14ac:dyDescent="0.2">
      <c r="A11" s="12" t="s">
        <v>174</v>
      </c>
      <c r="B11" s="9">
        <v>0</v>
      </c>
      <c r="C11" s="10" t="s">
        <v>238</v>
      </c>
      <c r="D11" s="9">
        <v>0</v>
      </c>
      <c r="E11" s="10" t="s">
        <v>238</v>
      </c>
      <c r="F11" s="9">
        <v>0</v>
      </c>
      <c r="G11" s="10" t="s">
        <v>238</v>
      </c>
      <c r="H11" s="9">
        <v>0</v>
      </c>
      <c r="I11" s="10" t="s">
        <v>375</v>
      </c>
      <c r="J11" s="9">
        <v>0</v>
      </c>
      <c r="K11" s="10" t="s">
        <v>238</v>
      </c>
      <c r="L11" s="9">
        <v>9.0167999999999999</v>
      </c>
      <c r="M11" s="10" t="s">
        <v>159</v>
      </c>
      <c r="N11" s="9">
        <v>0</v>
      </c>
      <c r="O11" s="10" t="s">
        <v>178</v>
      </c>
      <c r="P11" s="9">
        <v>24.312000000000001</v>
      </c>
      <c r="Q11" s="10" t="s">
        <v>159</v>
      </c>
      <c r="R11" s="9">
        <v>33.328800000000001</v>
      </c>
      <c r="S11" s="10" t="s">
        <v>180</v>
      </c>
    </row>
    <row r="12" spans="1:19" x14ac:dyDescent="0.2">
      <c r="A12" s="12" t="s">
        <v>175</v>
      </c>
      <c r="B12" s="9">
        <v>0</v>
      </c>
      <c r="C12" s="10" t="s">
        <v>238</v>
      </c>
      <c r="D12" s="9">
        <v>0</v>
      </c>
      <c r="E12" s="10" t="s">
        <v>238</v>
      </c>
      <c r="F12" s="9">
        <v>0</v>
      </c>
      <c r="G12" s="10" t="s">
        <v>238</v>
      </c>
      <c r="H12" s="9">
        <v>0</v>
      </c>
      <c r="I12" s="10" t="s">
        <v>178</v>
      </c>
      <c r="J12" s="9">
        <v>0</v>
      </c>
      <c r="K12" s="10" t="s">
        <v>238</v>
      </c>
      <c r="L12" s="9">
        <v>6.4817999999999998</v>
      </c>
      <c r="M12" s="10" t="s">
        <v>159</v>
      </c>
      <c r="N12" s="9">
        <v>0</v>
      </c>
      <c r="O12" s="10" t="s">
        <v>178</v>
      </c>
      <c r="P12" s="9">
        <v>23.152000000000001</v>
      </c>
      <c r="Q12" s="10" t="s">
        <v>159</v>
      </c>
      <c r="R12" s="9">
        <v>29.633800000000001</v>
      </c>
      <c r="S12" s="10" t="s">
        <v>180</v>
      </c>
    </row>
    <row r="13" spans="1:19" x14ac:dyDescent="0.2">
      <c r="A13" s="12" t="s">
        <v>176</v>
      </c>
      <c r="B13" s="9">
        <v>0</v>
      </c>
      <c r="C13" s="10" t="s">
        <v>238</v>
      </c>
      <c r="D13" s="9">
        <v>0</v>
      </c>
      <c r="E13" s="10" t="s">
        <v>238</v>
      </c>
      <c r="F13" s="9">
        <v>0</v>
      </c>
      <c r="G13" s="10" t="s">
        <v>238</v>
      </c>
      <c r="H13" s="9">
        <v>0</v>
      </c>
      <c r="I13" s="10" t="s">
        <v>178</v>
      </c>
      <c r="J13" s="9">
        <v>0</v>
      </c>
      <c r="K13" s="10" t="s">
        <v>238</v>
      </c>
      <c r="L13" s="9">
        <v>6.7089999999999996</v>
      </c>
      <c r="M13" s="10" t="s">
        <v>159</v>
      </c>
      <c r="N13" s="9">
        <v>0</v>
      </c>
      <c r="O13" s="10" t="s">
        <v>178</v>
      </c>
      <c r="P13" s="9">
        <v>21.555</v>
      </c>
      <c r="Q13" s="10" t="s">
        <v>159</v>
      </c>
      <c r="R13" s="9">
        <v>28.263999999999999</v>
      </c>
      <c r="S13" s="10" t="s">
        <v>180</v>
      </c>
    </row>
    <row r="14" spans="1:19" x14ac:dyDescent="0.2">
      <c r="A14" s="12" t="s">
        <v>177</v>
      </c>
      <c r="B14" s="9">
        <v>0</v>
      </c>
      <c r="C14" s="10" t="s">
        <v>238</v>
      </c>
      <c r="D14" s="9">
        <v>0</v>
      </c>
      <c r="E14" s="10" t="s">
        <v>238</v>
      </c>
      <c r="F14" s="9">
        <v>0</v>
      </c>
      <c r="G14" s="10" t="s">
        <v>238</v>
      </c>
      <c r="H14" s="9">
        <v>0</v>
      </c>
      <c r="I14" s="10" t="s">
        <v>178</v>
      </c>
      <c r="J14" s="9">
        <v>0</v>
      </c>
      <c r="K14" s="10" t="s">
        <v>238</v>
      </c>
      <c r="L14" s="9">
        <v>5.8730000000000002</v>
      </c>
      <c r="M14" s="10" t="s">
        <v>159</v>
      </c>
      <c r="N14" s="9">
        <v>0</v>
      </c>
      <c r="O14" s="10" t="s">
        <v>178</v>
      </c>
      <c r="P14" s="9">
        <v>21.792999999999999</v>
      </c>
      <c r="Q14" s="10" t="s">
        <v>159</v>
      </c>
      <c r="R14" s="9">
        <v>27.666</v>
      </c>
      <c r="S14" s="10" t="s">
        <v>180</v>
      </c>
    </row>
    <row r="15" spans="1:19" x14ac:dyDescent="0.2">
      <c r="A15" s="12" t="s">
        <v>181</v>
      </c>
      <c r="B15" s="9">
        <v>0</v>
      </c>
      <c r="C15" s="10" t="s">
        <v>238</v>
      </c>
      <c r="D15" s="9">
        <v>0</v>
      </c>
      <c r="E15" s="10" t="s">
        <v>238</v>
      </c>
      <c r="F15" s="9">
        <v>0</v>
      </c>
      <c r="G15" s="10" t="s">
        <v>238</v>
      </c>
      <c r="H15" s="9">
        <v>0</v>
      </c>
      <c r="I15" s="10" t="s">
        <v>178</v>
      </c>
      <c r="J15" s="9">
        <v>0</v>
      </c>
      <c r="K15" s="10" t="s">
        <v>238</v>
      </c>
      <c r="L15" s="9">
        <v>0</v>
      </c>
      <c r="M15" s="10" t="s">
        <v>280</v>
      </c>
      <c r="N15" s="9">
        <v>0</v>
      </c>
      <c r="O15" s="10" t="s">
        <v>178</v>
      </c>
      <c r="P15" s="9">
        <v>22.149000000000001</v>
      </c>
      <c r="Q15" s="10" t="s">
        <v>159</v>
      </c>
      <c r="R15" s="9">
        <v>22.149000000000001</v>
      </c>
      <c r="S15" s="10" t="s">
        <v>180</v>
      </c>
    </row>
    <row r="16" spans="1:19" x14ac:dyDescent="0.2">
      <c r="A16" s="12" t="s">
        <v>182</v>
      </c>
      <c r="B16" s="9">
        <v>0</v>
      </c>
      <c r="C16" s="10" t="s">
        <v>238</v>
      </c>
      <c r="D16" s="9">
        <v>0</v>
      </c>
      <c r="E16" s="10" t="s">
        <v>238</v>
      </c>
      <c r="F16" s="9">
        <v>0</v>
      </c>
      <c r="G16" s="10" t="s">
        <v>238</v>
      </c>
      <c r="H16" s="9">
        <v>0</v>
      </c>
      <c r="I16" s="10" t="s">
        <v>178</v>
      </c>
      <c r="J16" s="9">
        <v>0</v>
      </c>
      <c r="K16" s="10" t="s">
        <v>238</v>
      </c>
      <c r="L16" s="9">
        <v>0</v>
      </c>
      <c r="M16" s="10" t="s">
        <v>238</v>
      </c>
      <c r="N16" s="9">
        <v>0</v>
      </c>
      <c r="O16" s="10" t="s">
        <v>178</v>
      </c>
      <c r="P16" s="9">
        <v>22.170999999999999</v>
      </c>
      <c r="Q16" s="10" t="s">
        <v>159</v>
      </c>
      <c r="R16" s="9">
        <v>22.170999999999999</v>
      </c>
      <c r="S16" s="10" t="s">
        <v>180</v>
      </c>
    </row>
    <row r="17" spans="1:19" x14ac:dyDescent="0.2">
      <c r="A17" s="12" t="s">
        <v>183</v>
      </c>
      <c r="B17" s="9">
        <v>0</v>
      </c>
      <c r="C17" s="10" t="s">
        <v>238</v>
      </c>
      <c r="D17" s="9">
        <v>0</v>
      </c>
      <c r="E17" s="10" t="s">
        <v>238</v>
      </c>
      <c r="F17" s="9">
        <v>0</v>
      </c>
      <c r="G17" s="10" t="s">
        <v>238</v>
      </c>
      <c r="H17" s="9">
        <v>0</v>
      </c>
      <c r="I17" s="10" t="s">
        <v>178</v>
      </c>
      <c r="J17" s="9">
        <v>0</v>
      </c>
      <c r="K17" s="10" t="s">
        <v>238</v>
      </c>
      <c r="L17" s="9">
        <v>0</v>
      </c>
      <c r="M17" s="10" t="s">
        <v>238</v>
      </c>
      <c r="N17" s="9">
        <v>0</v>
      </c>
      <c r="O17" s="10" t="s">
        <v>178</v>
      </c>
      <c r="P17" s="9">
        <v>21.195</v>
      </c>
      <c r="Q17" s="10" t="s">
        <v>159</v>
      </c>
      <c r="R17" s="9">
        <v>21.195</v>
      </c>
      <c r="S17" s="10" t="s">
        <v>180</v>
      </c>
    </row>
    <row r="18" spans="1:19" x14ac:dyDescent="0.2">
      <c r="A18" s="12" t="s">
        <v>184</v>
      </c>
      <c r="B18" s="9">
        <v>0</v>
      </c>
      <c r="C18" s="10" t="s">
        <v>238</v>
      </c>
      <c r="D18" s="9">
        <v>0</v>
      </c>
      <c r="E18" s="10" t="s">
        <v>238</v>
      </c>
      <c r="F18" s="9">
        <v>0</v>
      </c>
      <c r="G18" s="10" t="s">
        <v>238</v>
      </c>
      <c r="H18" s="9">
        <v>0</v>
      </c>
      <c r="I18" s="10" t="s">
        <v>178</v>
      </c>
      <c r="J18" s="9">
        <v>0</v>
      </c>
      <c r="K18" s="10" t="s">
        <v>238</v>
      </c>
      <c r="L18" s="9">
        <v>0</v>
      </c>
      <c r="M18" s="10" t="s">
        <v>238</v>
      </c>
      <c r="N18" s="9">
        <v>0</v>
      </c>
      <c r="O18" s="10" t="s">
        <v>178</v>
      </c>
      <c r="P18" s="9">
        <v>21.175999999999998</v>
      </c>
      <c r="Q18" s="10" t="s">
        <v>159</v>
      </c>
      <c r="R18" s="9">
        <v>21.175999999999998</v>
      </c>
      <c r="S18" s="10" t="s">
        <v>180</v>
      </c>
    </row>
    <row r="19" spans="1:19" x14ac:dyDescent="0.2">
      <c r="A19" s="12" t="s">
        <v>185</v>
      </c>
      <c r="B19" s="9">
        <v>0</v>
      </c>
      <c r="C19" s="10" t="s">
        <v>238</v>
      </c>
      <c r="D19" s="9">
        <v>0</v>
      </c>
      <c r="E19" s="10" t="s">
        <v>238</v>
      </c>
      <c r="F19" s="9">
        <v>0</v>
      </c>
      <c r="G19" s="10" t="s">
        <v>238</v>
      </c>
      <c r="H19" s="9">
        <v>0</v>
      </c>
      <c r="I19" s="10" t="s">
        <v>178</v>
      </c>
      <c r="J19" s="9">
        <v>0</v>
      </c>
      <c r="K19" s="10" t="s">
        <v>238</v>
      </c>
      <c r="L19" s="9">
        <v>0</v>
      </c>
      <c r="M19" s="10" t="s">
        <v>238</v>
      </c>
      <c r="N19" s="9">
        <v>0</v>
      </c>
      <c r="O19" s="10" t="s">
        <v>178</v>
      </c>
      <c r="P19" s="9">
        <v>22.31</v>
      </c>
      <c r="Q19" s="10" t="s">
        <v>159</v>
      </c>
      <c r="R19" s="9">
        <v>22.31</v>
      </c>
      <c r="S19" s="10" t="s">
        <v>180</v>
      </c>
    </row>
    <row r="20" spans="1:19" x14ac:dyDescent="0.2">
      <c r="A20" s="12" t="s">
        <v>187</v>
      </c>
      <c r="B20" s="9">
        <v>0</v>
      </c>
      <c r="C20" s="10" t="s">
        <v>238</v>
      </c>
      <c r="D20" s="9">
        <v>0</v>
      </c>
      <c r="E20" s="10" t="s">
        <v>238</v>
      </c>
      <c r="F20" s="9">
        <v>0</v>
      </c>
      <c r="G20" s="10" t="s">
        <v>238</v>
      </c>
      <c r="H20" s="9">
        <v>0</v>
      </c>
      <c r="I20" s="10" t="s">
        <v>178</v>
      </c>
      <c r="J20" s="9">
        <v>0</v>
      </c>
      <c r="K20" s="10" t="s">
        <v>238</v>
      </c>
      <c r="L20" s="9">
        <v>0</v>
      </c>
      <c r="M20" s="10" t="s">
        <v>238</v>
      </c>
      <c r="N20" s="9">
        <v>0</v>
      </c>
      <c r="O20" s="10" t="s">
        <v>178</v>
      </c>
      <c r="P20" s="9">
        <v>23.224</v>
      </c>
      <c r="Q20" s="10" t="s">
        <v>159</v>
      </c>
      <c r="R20" s="9">
        <v>23.224</v>
      </c>
      <c r="S20" s="10" t="s">
        <v>180</v>
      </c>
    </row>
    <row r="21" spans="1:19" x14ac:dyDescent="0.2">
      <c r="A21" s="12" t="s">
        <v>188</v>
      </c>
      <c r="B21" s="9">
        <v>0</v>
      </c>
      <c r="C21" s="10" t="s">
        <v>238</v>
      </c>
      <c r="D21" s="9">
        <v>0</v>
      </c>
      <c r="E21" s="10" t="s">
        <v>238</v>
      </c>
      <c r="F21" s="9">
        <v>0</v>
      </c>
      <c r="G21" s="10" t="s">
        <v>238</v>
      </c>
      <c r="H21" s="9">
        <v>0</v>
      </c>
      <c r="I21" s="10" t="s">
        <v>178</v>
      </c>
      <c r="J21" s="9">
        <v>0</v>
      </c>
      <c r="K21" s="10" t="s">
        <v>238</v>
      </c>
      <c r="L21" s="9">
        <v>0</v>
      </c>
      <c r="M21" s="10" t="s">
        <v>238</v>
      </c>
      <c r="N21" s="9">
        <v>0</v>
      </c>
      <c r="O21" s="10" t="s">
        <v>178</v>
      </c>
      <c r="P21" s="9">
        <v>19.925000000000001</v>
      </c>
      <c r="Q21" s="10" t="s">
        <v>159</v>
      </c>
      <c r="R21" s="9">
        <v>19.925000000000001</v>
      </c>
      <c r="S21" s="10" t="s">
        <v>180</v>
      </c>
    </row>
    <row r="22" spans="1:19" x14ac:dyDescent="0.2">
      <c r="A22" s="12" t="s">
        <v>189</v>
      </c>
      <c r="B22" s="9">
        <v>0</v>
      </c>
      <c r="C22" s="10" t="s">
        <v>238</v>
      </c>
      <c r="D22" s="9">
        <v>0</v>
      </c>
      <c r="E22" s="10" t="s">
        <v>238</v>
      </c>
      <c r="F22" s="9">
        <v>0</v>
      </c>
      <c r="G22" s="10" t="s">
        <v>238</v>
      </c>
      <c r="H22" s="9">
        <v>0</v>
      </c>
      <c r="I22" s="10" t="s">
        <v>178</v>
      </c>
      <c r="J22" s="9">
        <v>0</v>
      </c>
      <c r="K22" s="10" t="s">
        <v>238</v>
      </c>
      <c r="L22" s="9">
        <v>0</v>
      </c>
      <c r="M22" s="10" t="s">
        <v>238</v>
      </c>
      <c r="N22" s="9">
        <v>0</v>
      </c>
      <c r="O22" s="10" t="s">
        <v>178</v>
      </c>
      <c r="P22" s="9">
        <v>24.806000000000001</v>
      </c>
      <c r="Q22" s="10" t="s">
        <v>159</v>
      </c>
      <c r="R22" s="9">
        <v>24.806000000000001</v>
      </c>
      <c r="S22" s="10" t="s">
        <v>180</v>
      </c>
    </row>
    <row r="23" spans="1:19" x14ac:dyDescent="0.2">
      <c r="A23" s="12" t="s">
        <v>190</v>
      </c>
      <c r="B23" s="9">
        <v>0</v>
      </c>
      <c r="C23" s="10" t="s">
        <v>238</v>
      </c>
      <c r="D23" s="9">
        <v>0</v>
      </c>
      <c r="E23" s="10" t="s">
        <v>238</v>
      </c>
      <c r="F23" s="9">
        <v>0</v>
      </c>
      <c r="G23" s="10" t="s">
        <v>238</v>
      </c>
      <c r="H23" s="9">
        <v>0</v>
      </c>
      <c r="I23" s="10" t="s">
        <v>178</v>
      </c>
      <c r="J23" s="9">
        <v>0</v>
      </c>
      <c r="K23" s="10" t="s">
        <v>238</v>
      </c>
      <c r="L23" s="9">
        <v>0</v>
      </c>
      <c r="M23" s="10" t="s">
        <v>238</v>
      </c>
      <c r="N23" s="9">
        <v>0</v>
      </c>
      <c r="O23" s="10" t="s">
        <v>178</v>
      </c>
      <c r="P23" s="9">
        <v>24.312000000000001</v>
      </c>
      <c r="Q23" s="10" t="s">
        <v>159</v>
      </c>
      <c r="R23" s="9">
        <v>24.312000000000001</v>
      </c>
      <c r="S23" s="10" t="s">
        <v>180</v>
      </c>
    </row>
    <row r="24" spans="1:19" x14ac:dyDescent="0.2">
      <c r="A24" s="12" t="s">
        <v>191</v>
      </c>
      <c r="B24" s="9">
        <v>0</v>
      </c>
      <c r="C24" s="10" t="s">
        <v>238</v>
      </c>
      <c r="D24" s="9">
        <v>0</v>
      </c>
      <c r="E24" s="10" t="s">
        <v>238</v>
      </c>
      <c r="F24" s="9">
        <v>0</v>
      </c>
      <c r="G24" s="10" t="s">
        <v>238</v>
      </c>
      <c r="H24" s="9">
        <v>0</v>
      </c>
      <c r="I24" s="10" t="s">
        <v>178</v>
      </c>
      <c r="J24" s="9">
        <v>0</v>
      </c>
      <c r="K24" s="10" t="s">
        <v>238</v>
      </c>
      <c r="L24" s="9">
        <v>0</v>
      </c>
      <c r="M24" s="10" t="s">
        <v>238</v>
      </c>
      <c r="N24" s="9">
        <v>0</v>
      </c>
      <c r="O24" s="10" t="s">
        <v>178</v>
      </c>
      <c r="P24" s="9">
        <v>25.164000000000001</v>
      </c>
      <c r="Q24" s="10" t="s">
        <v>159</v>
      </c>
      <c r="R24" s="9">
        <v>25.164000000000001</v>
      </c>
      <c r="S24" s="10" t="s">
        <v>180</v>
      </c>
    </row>
    <row r="25" spans="1:19" x14ac:dyDescent="0.2">
      <c r="A25" s="12" t="s">
        <v>192</v>
      </c>
      <c r="B25" s="9">
        <v>0</v>
      </c>
      <c r="C25" s="10" t="s">
        <v>238</v>
      </c>
      <c r="D25" s="9">
        <v>0</v>
      </c>
      <c r="E25" s="10" t="s">
        <v>238</v>
      </c>
      <c r="F25" s="9">
        <v>0</v>
      </c>
      <c r="G25" s="10" t="s">
        <v>238</v>
      </c>
      <c r="H25" s="9">
        <v>0</v>
      </c>
      <c r="I25" s="10" t="s">
        <v>178</v>
      </c>
      <c r="J25" s="9">
        <v>0</v>
      </c>
      <c r="K25" s="10" t="s">
        <v>238</v>
      </c>
      <c r="L25" s="9">
        <v>0</v>
      </c>
      <c r="M25" s="10" t="s">
        <v>238</v>
      </c>
      <c r="N25" s="9">
        <v>0</v>
      </c>
      <c r="O25" s="10" t="s">
        <v>178</v>
      </c>
      <c r="P25" s="9">
        <v>26.803999999999998</v>
      </c>
      <c r="Q25" s="10" t="s">
        <v>159</v>
      </c>
      <c r="R25" s="9">
        <v>26.803999999999998</v>
      </c>
      <c r="S25" s="10" t="s">
        <v>180</v>
      </c>
    </row>
    <row r="26" spans="1:19" x14ac:dyDescent="0.2">
      <c r="A26" s="12" t="s">
        <v>193</v>
      </c>
      <c r="B26" s="9">
        <v>0</v>
      </c>
      <c r="C26" s="10" t="s">
        <v>238</v>
      </c>
      <c r="D26" s="9">
        <v>0</v>
      </c>
      <c r="E26" s="10" t="s">
        <v>238</v>
      </c>
      <c r="F26" s="9">
        <v>0</v>
      </c>
      <c r="G26" s="10" t="s">
        <v>238</v>
      </c>
      <c r="H26" s="9">
        <v>0</v>
      </c>
      <c r="I26" s="10" t="s">
        <v>178</v>
      </c>
      <c r="J26" s="9">
        <v>0</v>
      </c>
      <c r="K26" s="10" t="s">
        <v>238</v>
      </c>
      <c r="L26" s="9">
        <v>0</v>
      </c>
      <c r="M26" s="10" t="s">
        <v>238</v>
      </c>
      <c r="N26" s="9">
        <v>0</v>
      </c>
      <c r="O26" s="10" t="s">
        <v>178</v>
      </c>
      <c r="P26" s="9">
        <v>23.09</v>
      </c>
      <c r="Q26" s="10" t="s">
        <v>159</v>
      </c>
      <c r="R26" s="9">
        <v>23.09</v>
      </c>
      <c r="S26" s="10" t="s">
        <v>180</v>
      </c>
    </row>
    <row r="27" spans="1:19" x14ac:dyDescent="0.2">
      <c r="A27" s="12" t="s">
        <v>195</v>
      </c>
      <c r="B27" s="9">
        <v>0</v>
      </c>
      <c r="C27" s="10" t="s">
        <v>238</v>
      </c>
      <c r="D27" s="9">
        <v>0</v>
      </c>
      <c r="E27" s="10" t="s">
        <v>238</v>
      </c>
      <c r="F27" s="9">
        <v>0</v>
      </c>
      <c r="G27" s="10" t="s">
        <v>238</v>
      </c>
      <c r="H27" s="9">
        <v>0</v>
      </c>
      <c r="I27" s="10" t="s">
        <v>178</v>
      </c>
      <c r="J27" s="9">
        <v>0</v>
      </c>
      <c r="K27" s="10" t="s">
        <v>238</v>
      </c>
      <c r="L27" s="9">
        <v>0</v>
      </c>
      <c r="M27" s="10" t="s">
        <v>238</v>
      </c>
      <c r="N27" s="9">
        <v>0</v>
      </c>
      <c r="O27" s="10" t="s">
        <v>178</v>
      </c>
      <c r="P27" s="9">
        <v>31.77</v>
      </c>
      <c r="Q27" s="10" t="s">
        <v>159</v>
      </c>
      <c r="R27" s="9">
        <v>31.77</v>
      </c>
      <c r="S27" s="10" t="s">
        <v>180</v>
      </c>
    </row>
    <row r="28" spans="1:19" x14ac:dyDescent="0.2">
      <c r="A28" s="12" t="s">
        <v>196</v>
      </c>
      <c r="B28" s="9">
        <v>0</v>
      </c>
      <c r="C28" s="10" t="s">
        <v>238</v>
      </c>
      <c r="D28" s="9">
        <v>0</v>
      </c>
      <c r="E28" s="10" t="s">
        <v>238</v>
      </c>
      <c r="F28" s="9">
        <v>0</v>
      </c>
      <c r="G28" s="10" t="s">
        <v>238</v>
      </c>
      <c r="H28" s="9">
        <v>0</v>
      </c>
      <c r="I28" s="10" t="s">
        <v>178</v>
      </c>
      <c r="J28" s="9">
        <v>0</v>
      </c>
      <c r="K28" s="10" t="s">
        <v>238</v>
      </c>
      <c r="L28" s="9">
        <v>0</v>
      </c>
      <c r="M28" s="10" t="s">
        <v>238</v>
      </c>
      <c r="N28" s="9">
        <v>0</v>
      </c>
      <c r="O28" s="10" t="s">
        <v>178</v>
      </c>
      <c r="P28" s="9">
        <v>34.35</v>
      </c>
      <c r="Q28" s="10" t="s">
        <v>159</v>
      </c>
      <c r="R28" s="9">
        <v>34.35</v>
      </c>
      <c r="S28" s="10" t="s">
        <v>180</v>
      </c>
    </row>
    <row r="29" spans="1:19" x14ac:dyDescent="0.2">
      <c r="A29" s="12" t="s">
        <v>198</v>
      </c>
      <c r="B29" s="9">
        <v>0</v>
      </c>
      <c r="C29" s="10" t="s">
        <v>238</v>
      </c>
      <c r="D29" s="9">
        <v>0</v>
      </c>
      <c r="E29" s="10" t="s">
        <v>238</v>
      </c>
      <c r="F29" s="9">
        <v>0</v>
      </c>
      <c r="G29" s="10" t="s">
        <v>238</v>
      </c>
      <c r="H29" s="9">
        <v>0</v>
      </c>
      <c r="I29" s="10" t="s">
        <v>178</v>
      </c>
      <c r="J29" s="9">
        <v>0</v>
      </c>
      <c r="K29" s="10" t="s">
        <v>238</v>
      </c>
      <c r="L29" s="9">
        <v>0</v>
      </c>
      <c r="M29" s="10" t="s">
        <v>238</v>
      </c>
      <c r="N29" s="9">
        <v>0</v>
      </c>
      <c r="O29" s="10" t="s">
        <v>178</v>
      </c>
      <c r="P29" s="9">
        <v>34.61</v>
      </c>
      <c r="Q29" s="10" t="s">
        <v>159</v>
      </c>
      <c r="R29" s="9">
        <v>34.61</v>
      </c>
      <c r="S29" s="10" t="s">
        <v>180</v>
      </c>
    </row>
    <row r="30" spans="1:19" x14ac:dyDescent="0.2">
      <c r="A30" s="12" t="s">
        <v>199</v>
      </c>
      <c r="B30" s="9">
        <v>0</v>
      </c>
      <c r="C30" s="10" t="s">
        <v>238</v>
      </c>
      <c r="D30" s="9">
        <v>0</v>
      </c>
      <c r="E30" s="10" t="s">
        <v>238</v>
      </c>
      <c r="F30" s="9">
        <v>0</v>
      </c>
      <c r="G30" s="10" t="s">
        <v>238</v>
      </c>
      <c r="H30" s="9">
        <v>0</v>
      </c>
      <c r="I30" s="10" t="s">
        <v>178</v>
      </c>
      <c r="J30" s="9">
        <v>0</v>
      </c>
      <c r="K30" s="10" t="s">
        <v>238</v>
      </c>
      <c r="L30" s="9">
        <v>0</v>
      </c>
      <c r="M30" s="10" t="s">
        <v>238</v>
      </c>
      <c r="N30" s="9">
        <v>0</v>
      </c>
      <c r="O30" s="10" t="s">
        <v>178</v>
      </c>
      <c r="P30" s="9">
        <v>31.913</v>
      </c>
      <c r="Q30" s="10" t="s">
        <v>159</v>
      </c>
      <c r="R30" s="9">
        <v>31.913</v>
      </c>
      <c r="S30" s="10" t="s">
        <v>180</v>
      </c>
    </row>
    <row r="31" spans="1:19" x14ac:dyDescent="0.2">
      <c r="A31" s="12" t="s">
        <v>200</v>
      </c>
      <c r="B31" s="9">
        <v>0</v>
      </c>
      <c r="C31" s="10" t="s">
        <v>238</v>
      </c>
      <c r="D31" s="9">
        <v>0</v>
      </c>
      <c r="E31" s="10" t="s">
        <v>238</v>
      </c>
      <c r="F31" s="9">
        <v>0</v>
      </c>
      <c r="G31" s="10" t="s">
        <v>238</v>
      </c>
      <c r="H31" s="9">
        <v>0</v>
      </c>
      <c r="I31" s="10" t="s">
        <v>178</v>
      </c>
      <c r="J31" s="9">
        <v>0</v>
      </c>
      <c r="K31" s="10" t="s">
        <v>238</v>
      </c>
      <c r="L31" s="9">
        <v>0</v>
      </c>
      <c r="M31" s="10" t="s">
        <v>238</v>
      </c>
      <c r="N31" s="9">
        <v>0</v>
      </c>
      <c r="O31" s="10" t="s">
        <v>178</v>
      </c>
      <c r="P31" s="9">
        <v>29.2</v>
      </c>
      <c r="Q31" s="10" t="s">
        <v>159</v>
      </c>
      <c r="R31" s="9">
        <v>29.2</v>
      </c>
      <c r="S31" s="10" t="s">
        <v>180</v>
      </c>
    </row>
    <row r="32" spans="1:19" x14ac:dyDescent="0.2">
      <c r="A32" s="15" t="s">
        <v>201</v>
      </c>
      <c r="B32" s="13">
        <v>0</v>
      </c>
      <c r="C32" s="14" t="s">
        <v>238</v>
      </c>
      <c r="D32" s="13">
        <v>0</v>
      </c>
      <c r="E32" s="14" t="s">
        <v>238</v>
      </c>
      <c r="F32" s="13">
        <v>0</v>
      </c>
      <c r="G32" s="14" t="s">
        <v>238</v>
      </c>
      <c r="H32" s="13">
        <v>0</v>
      </c>
      <c r="I32" s="14" t="s">
        <v>178</v>
      </c>
      <c r="J32" s="13">
        <v>0</v>
      </c>
      <c r="K32" s="14" t="s">
        <v>238</v>
      </c>
      <c r="L32" s="13">
        <v>0</v>
      </c>
      <c r="M32" s="14" t="s">
        <v>238</v>
      </c>
      <c r="N32" s="13">
        <v>0</v>
      </c>
      <c r="O32" s="14" t="s">
        <v>178</v>
      </c>
      <c r="P32" s="13">
        <v>44.613</v>
      </c>
      <c r="Q32" s="14" t="s">
        <v>159</v>
      </c>
      <c r="R32" s="13">
        <v>44.613</v>
      </c>
      <c r="S32" s="14" t="s">
        <v>180</v>
      </c>
    </row>
    <row r="34" spans="1:2" x14ac:dyDescent="0.2">
      <c r="A34" s="16" t="s">
        <v>202</v>
      </c>
      <c r="B34" s="16" t="s">
        <v>215</v>
      </c>
    </row>
    <row r="36" spans="1:2" x14ac:dyDescent="0.2">
      <c r="B36" s="16" t="s">
        <v>376</v>
      </c>
    </row>
    <row r="37" spans="1:2" x14ac:dyDescent="0.2">
      <c r="B37" s="16" t="s">
        <v>384</v>
      </c>
    </row>
    <row r="39" spans="1:2" x14ac:dyDescent="0.2">
      <c r="B39" s="16" t="s">
        <v>208</v>
      </c>
    </row>
    <row r="40" spans="1:2" x14ac:dyDescent="0.2">
      <c r="B40" s="16" t="s">
        <v>241</v>
      </c>
    </row>
    <row r="41" spans="1:2" x14ac:dyDescent="0.2">
      <c r="B41" s="16" t="s">
        <v>209</v>
      </c>
    </row>
    <row r="44" spans="1:2" x14ac:dyDescent="0.2">
      <c r="A44" s="17" t="str">
        <f>HYPERLINK("#'MINOR_GAMING 4'!A2", "&lt;&lt;&lt; Previous table")</f>
        <v>&lt;&lt;&lt; Previous table</v>
      </c>
    </row>
    <row r="45" spans="1:2" x14ac:dyDescent="0.2">
      <c r="A45" s="17" t="str">
        <f>HYPERLINK("#'MINOR_GAMING 6'!A2", "&gt;&gt;&gt; Next table")</f>
        <v>&gt;&gt;&gt; Next table</v>
      </c>
    </row>
  </sheetData>
  <mergeCells count="12">
    <mergeCell ref="A2:S2"/>
    <mergeCell ref="A3:S3"/>
    <mergeCell ref="A6:S6"/>
    <mergeCell ref="B5:C5"/>
    <mergeCell ref="D5:E5"/>
    <mergeCell ref="F5:G5"/>
    <mergeCell ref="H5:I5"/>
    <mergeCell ref="J5:K5"/>
    <mergeCell ref="L5:M5"/>
    <mergeCell ref="N5:O5"/>
    <mergeCell ref="P5:Q5"/>
    <mergeCell ref="R5:S5"/>
  </mergeCells>
  <pageMargins left="0.7" right="0.7" top="0.75" bottom="0.75" header="0.3" footer="0.3"/>
  <pageSetup paperSize="9" orientation="portrait" horizontalDpi="300" verticalDpi="300"/>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dimension ref="A1:S45"/>
  <sheetViews>
    <sheetView workbookViewId="0"/>
  </sheetViews>
  <sheetFormatPr defaultColWidth="11.42578125" defaultRowHeight="12.75" x14ac:dyDescent="0.2"/>
  <cols>
    <col min="1" max="2" width="12.7109375" customWidth="1"/>
    <col min="3" max="3" width="4.42578125" customWidth="1"/>
    <col min="4" max="4" width="12.7109375" customWidth="1"/>
    <col min="5" max="5" width="4.42578125" customWidth="1"/>
    <col min="6" max="6" width="12.7109375" customWidth="1"/>
    <col min="7" max="7" width="4.42578125" customWidth="1"/>
    <col min="8" max="8" width="12.7109375" customWidth="1"/>
    <col min="9" max="9" width="4.42578125" customWidth="1"/>
    <col min="10" max="10" width="12.7109375" customWidth="1"/>
    <col min="11" max="11" width="4.42578125" customWidth="1"/>
    <col min="12" max="12" width="12.7109375" customWidth="1"/>
    <col min="13" max="13" width="4.42578125" customWidth="1"/>
    <col min="14" max="14" width="12.7109375" customWidth="1"/>
    <col min="15" max="15" width="4.42578125" customWidth="1"/>
    <col min="16" max="16" width="12.7109375" customWidth="1"/>
    <col min="17" max="17" width="4.42578125" customWidth="1"/>
    <col min="18" max="18" width="12.7109375" customWidth="1"/>
    <col min="19" max="19" width="4.42578125" customWidth="1"/>
  </cols>
  <sheetData>
    <row r="1" spans="1:19" x14ac:dyDescent="0.2">
      <c r="A1" s="8" t="str">
        <f>HYPERLINK("#'INDEX'!B86", "Link to index")</f>
        <v>Link to index</v>
      </c>
    </row>
    <row r="2" spans="1:19" ht="15.75" customHeight="1" x14ac:dyDescent="0.2">
      <c r="A2" s="25" t="s">
        <v>385</v>
      </c>
      <c r="B2" s="24"/>
      <c r="C2" s="24"/>
      <c r="D2" s="24"/>
      <c r="E2" s="24"/>
      <c r="F2" s="24"/>
      <c r="G2" s="24"/>
      <c r="H2" s="24"/>
      <c r="I2" s="24"/>
      <c r="J2" s="24"/>
      <c r="K2" s="24"/>
      <c r="L2" s="24"/>
      <c r="M2" s="24"/>
      <c r="N2" s="24"/>
      <c r="O2" s="24"/>
      <c r="P2" s="24"/>
      <c r="Q2" s="24"/>
      <c r="R2" s="24"/>
      <c r="S2" s="24"/>
    </row>
    <row r="3" spans="1:19" ht="15.75" customHeight="1" x14ac:dyDescent="0.2">
      <c r="A3" s="25" t="s">
        <v>104</v>
      </c>
      <c r="B3" s="24"/>
      <c r="C3" s="24"/>
      <c r="D3" s="24"/>
      <c r="E3" s="24"/>
      <c r="F3" s="24"/>
      <c r="G3" s="24"/>
      <c r="H3" s="24"/>
      <c r="I3" s="24"/>
      <c r="J3" s="24"/>
      <c r="K3" s="24"/>
      <c r="L3" s="24"/>
      <c r="M3" s="24"/>
      <c r="N3" s="24"/>
      <c r="O3" s="24"/>
      <c r="P3" s="24"/>
      <c r="Q3" s="24"/>
      <c r="R3" s="24"/>
      <c r="S3" s="24"/>
    </row>
    <row r="4" spans="1:19" ht="15.75" customHeight="1" x14ac:dyDescent="0.2"/>
    <row r="5" spans="1:19" ht="55.5" customHeight="1" x14ac:dyDescent="0.2">
      <c r="A5" s="11" t="s">
        <v>159</v>
      </c>
      <c r="B5" s="27" t="s">
        <v>160</v>
      </c>
      <c r="C5" s="27" t="s">
        <v>159</v>
      </c>
      <c r="D5" s="27" t="s">
        <v>161</v>
      </c>
      <c r="E5" s="27" t="s">
        <v>159</v>
      </c>
      <c r="F5" s="27" t="s">
        <v>162</v>
      </c>
      <c r="G5" s="27" t="s">
        <v>159</v>
      </c>
      <c r="H5" s="27" t="s">
        <v>163</v>
      </c>
      <c r="I5" s="27" t="s">
        <v>159</v>
      </c>
      <c r="J5" s="27" t="s">
        <v>164</v>
      </c>
      <c r="K5" s="27" t="s">
        <v>159</v>
      </c>
      <c r="L5" s="27" t="s">
        <v>165</v>
      </c>
      <c r="M5" s="27" t="s">
        <v>159</v>
      </c>
      <c r="N5" s="27" t="s">
        <v>166</v>
      </c>
      <c r="O5" s="27" t="s">
        <v>159</v>
      </c>
      <c r="P5" s="27" t="s">
        <v>167</v>
      </c>
      <c r="Q5" s="27" t="s">
        <v>159</v>
      </c>
      <c r="R5" s="27" t="s">
        <v>168</v>
      </c>
      <c r="S5" s="27" t="s">
        <v>159</v>
      </c>
    </row>
    <row r="6" spans="1:19" x14ac:dyDescent="0.2">
      <c r="A6" s="26" t="s">
        <v>169</v>
      </c>
      <c r="B6" s="26"/>
      <c r="C6" s="26"/>
      <c r="D6" s="26"/>
      <c r="E6" s="26"/>
      <c r="F6" s="26"/>
      <c r="G6" s="26"/>
      <c r="H6" s="26"/>
      <c r="I6" s="26"/>
      <c r="J6" s="26"/>
      <c r="K6" s="26"/>
      <c r="L6" s="26"/>
      <c r="M6" s="26"/>
      <c r="N6" s="26"/>
      <c r="O6" s="26"/>
      <c r="P6" s="26"/>
      <c r="Q6" s="26"/>
      <c r="R6" s="26"/>
      <c r="S6" s="26"/>
    </row>
    <row r="7" spans="1:19" x14ac:dyDescent="0.2">
      <c r="A7" s="12" t="s">
        <v>170</v>
      </c>
      <c r="B7" s="9">
        <v>0</v>
      </c>
      <c r="C7" s="10" t="s">
        <v>238</v>
      </c>
      <c r="D7" s="9">
        <v>0</v>
      </c>
      <c r="E7" s="10" t="s">
        <v>238</v>
      </c>
      <c r="F7" s="9">
        <v>0</v>
      </c>
      <c r="G7" s="10" t="s">
        <v>238</v>
      </c>
      <c r="H7" s="9">
        <v>196.91768763575601</v>
      </c>
      <c r="I7" s="10" t="s">
        <v>159</v>
      </c>
      <c r="J7" s="9">
        <v>0</v>
      </c>
      <c r="K7" s="10" t="s">
        <v>238</v>
      </c>
      <c r="L7" s="9">
        <v>22.432296520423598</v>
      </c>
      <c r="M7" s="10" t="s">
        <v>159</v>
      </c>
      <c r="N7" s="9">
        <v>91.306921331316204</v>
      </c>
      <c r="O7" s="10" t="s">
        <v>159</v>
      </c>
      <c r="P7" s="9">
        <v>49.871461800302598</v>
      </c>
      <c r="Q7" s="10" t="s">
        <v>159</v>
      </c>
      <c r="R7" s="9">
        <v>360.52836728779903</v>
      </c>
      <c r="S7" s="10" t="s">
        <v>159</v>
      </c>
    </row>
    <row r="8" spans="1:19" x14ac:dyDescent="0.2">
      <c r="A8" s="12" t="s">
        <v>171</v>
      </c>
      <c r="B8" s="9">
        <v>0</v>
      </c>
      <c r="C8" s="10" t="s">
        <v>238</v>
      </c>
      <c r="D8" s="9">
        <v>0</v>
      </c>
      <c r="E8" s="10" t="s">
        <v>238</v>
      </c>
      <c r="F8" s="9">
        <v>0</v>
      </c>
      <c r="G8" s="10" t="s">
        <v>238</v>
      </c>
      <c r="H8" s="9">
        <v>184.615298507463</v>
      </c>
      <c r="I8" s="10" t="s">
        <v>159</v>
      </c>
      <c r="J8" s="9">
        <v>0</v>
      </c>
      <c r="K8" s="10" t="s">
        <v>238</v>
      </c>
      <c r="L8" s="9">
        <v>22.324667843283599</v>
      </c>
      <c r="M8" s="10" t="s">
        <v>159</v>
      </c>
      <c r="N8" s="9">
        <v>0</v>
      </c>
      <c r="O8" s="10" t="s">
        <v>178</v>
      </c>
      <c r="P8" s="9">
        <v>48.654820895522398</v>
      </c>
      <c r="Q8" s="10" t="s">
        <v>159</v>
      </c>
      <c r="R8" s="9">
        <v>255.59478724626899</v>
      </c>
      <c r="S8" s="10" t="s">
        <v>180</v>
      </c>
    </row>
    <row r="9" spans="1:19" x14ac:dyDescent="0.2">
      <c r="A9" s="12" t="s">
        <v>172</v>
      </c>
      <c r="B9" s="9">
        <v>0</v>
      </c>
      <c r="C9" s="10" t="s">
        <v>238</v>
      </c>
      <c r="D9" s="9">
        <v>0</v>
      </c>
      <c r="E9" s="10" t="s">
        <v>238</v>
      </c>
      <c r="F9" s="9">
        <v>0</v>
      </c>
      <c r="G9" s="10" t="s">
        <v>238</v>
      </c>
      <c r="H9" s="9">
        <v>226.962649253731</v>
      </c>
      <c r="I9" s="10" t="s">
        <v>159</v>
      </c>
      <c r="J9" s="9">
        <v>0</v>
      </c>
      <c r="K9" s="10" t="s">
        <v>238</v>
      </c>
      <c r="L9" s="9">
        <v>18.9034701492537</v>
      </c>
      <c r="M9" s="10" t="s">
        <v>159</v>
      </c>
      <c r="N9" s="9">
        <v>0</v>
      </c>
      <c r="O9" s="10" t="s">
        <v>178</v>
      </c>
      <c r="P9" s="9">
        <v>45.265559701492499</v>
      </c>
      <c r="Q9" s="10" t="s">
        <v>159</v>
      </c>
      <c r="R9" s="9">
        <v>291.131679104478</v>
      </c>
      <c r="S9" s="10" t="s">
        <v>180</v>
      </c>
    </row>
    <row r="10" spans="1:19" x14ac:dyDescent="0.2">
      <c r="A10" s="12" t="s">
        <v>173</v>
      </c>
      <c r="B10" s="9">
        <v>0</v>
      </c>
      <c r="C10" s="10" t="s">
        <v>238</v>
      </c>
      <c r="D10" s="9">
        <v>0</v>
      </c>
      <c r="E10" s="10" t="s">
        <v>238</v>
      </c>
      <c r="F10" s="9">
        <v>0</v>
      </c>
      <c r="G10" s="10" t="s">
        <v>238</v>
      </c>
      <c r="H10" s="9">
        <v>222.70929203539799</v>
      </c>
      <c r="I10" s="10" t="s">
        <v>159</v>
      </c>
      <c r="J10" s="9">
        <v>0</v>
      </c>
      <c r="K10" s="10" t="s">
        <v>238</v>
      </c>
      <c r="L10" s="9">
        <v>17.193473451327399</v>
      </c>
      <c r="M10" s="10" t="s">
        <v>159</v>
      </c>
      <c r="N10" s="9">
        <v>0</v>
      </c>
      <c r="O10" s="10" t="s">
        <v>178</v>
      </c>
      <c r="P10" s="9">
        <v>45.253097345132701</v>
      </c>
      <c r="Q10" s="10" t="s">
        <v>159</v>
      </c>
      <c r="R10" s="9">
        <v>285.15586283185797</v>
      </c>
      <c r="S10" s="10" t="s">
        <v>180</v>
      </c>
    </row>
    <row r="11" spans="1:19" x14ac:dyDescent="0.2">
      <c r="A11" s="12" t="s">
        <v>174</v>
      </c>
      <c r="B11" s="9">
        <v>0</v>
      </c>
      <c r="C11" s="10" t="s">
        <v>238</v>
      </c>
      <c r="D11" s="9">
        <v>0</v>
      </c>
      <c r="E11" s="10" t="s">
        <v>238</v>
      </c>
      <c r="F11" s="9">
        <v>0</v>
      </c>
      <c r="G11" s="10" t="s">
        <v>238</v>
      </c>
      <c r="H11" s="9">
        <v>0</v>
      </c>
      <c r="I11" s="10" t="s">
        <v>375</v>
      </c>
      <c r="J11" s="9">
        <v>0</v>
      </c>
      <c r="K11" s="10" t="s">
        <v>238</v>
      </c>
      <c r="L11" s="9">
        <v>15.2661959654179</v>
      </c>
      <c r="M11" s="10" t="s">
        <v>159</v>
      </c>
      <c r="N11" s="9">
        <v>0</v>
      </c>
      <c r="O11" s="10" t="s">
        <v>178</v>
      </c>
      <c r="P11" s="9">
        <v>41.1622478386167</v>
      </c>
      <c r="Q11" s="10" t="s">
        <v>159</v>
      </c>
      <c r="R11" s="9">
        <v>56.4284438040346</v>
      </c>
      <c r="S11" s="10" t="s">
        <v>180</v>
      </c>
    </row>
    <row r="12" spans="1:19" x14ac:dyDescent="0.2">
      <c r="A12" s="12" t="s">
        <v>175</v>
      </c>
      <c r="B12" s="9">
        <v>0</v>
      </c>
      <c r="C12" s="10" t="s">
        <v>238</v>
      </c>
      <c r="D12" s="9">
        <v>0</v>
      </c>
      <c r="E12" s="10" t="s">
        <v>238</v>
      </c>
      <c r="F12" s="9">
        <v>0</v>
      </c>
      <c r="G12" s="10" t="s">
        <v>238</v>
      </c>
      <c r="H12" s="9">
        <v>0</v>
      </c>
      <c r="I12" s="10" t="s">
        <v>178</v>
      </c>
      <c r="J12" s="9">
        <v>0</v>
      </c>
      <c r="K12" s="10" t="s">
        <v>238</v>
      </c>
      <c r="L12" s="9">
        <v>10.3479823369565</v>
      </c>
      <c r="M12" s="10" t="s">
        <v>159</v>
      </c>
      <c r="N12" s="9">
        <v>0</v>
      </c>
      <c r="O12" s="10" t="s">
        <v>178</v>
      </c>
      <c r="P12" s="9">
        <v>36.961413043478302</v>
      </c>
      <c r="Q12" s="10" t="s">
        <v>159</v>
      </c>
      <c r="R12" s="9">
        <v>47.3093953804348</v>
      </c>
      <c r="S12" s="10" t="s">
        <v>180</v>
      </c>
    </row>
    <row r="13" spans="1:19" x14ac:dyDescent="0.2">
      <c r="A13" s="12" t="s">
        <v>176</v>
      </c>
      <c r="B13" s="9">
        <v>0</v>
      </c>
      <c r="C13" s="10" t="s">
        <v>238</v>
      </c>
      <c r="D13" s="9">
        <v>0</v>
      </c>
      <c r="E13" s="10" t="s">
        <v>238</v>
      </c>
      <c r="F13" s="9">
        <v>0</v>
      </c>
      <c r="G13" s="10" t="s">
        <v>238</v>
      </c>
      <c r="H13" s="9">
        <v>0</v>
      </c>
      <c r="I13" s="10" t="s">
        <v>178</v>
      </c>
      <c r="J13" s="9">
        <v>0</v>
      </c>
      <c r="K13" s="10" t="s">
        <v>238</v>
      </c>
      <c r="L13" s="9">
        <v>10.4135733157199</v>
      </c>
      <c r="M13" s="10" t="s">
        <v>159</v>
      </c>
      <c r="N13" s="9">
        <v>0</v>
      </c>
      <c r="O13" s="10" t="s">
        <v>178</v>
      </c>
      <c r="P13" s="9">
        <v>33.4572324966975</v>
      </c>
      <c r="Q13" s="10" t="s">
        <v>159</v>
      </c>
      <c r="R13" s="9">
        <v>43.870805812417402</v>
      </c>
      <c r="S13" s="10" t="s">
        <v>180</v>
      </c>
    </row>
    <row r="14" spans="1:19" x14ac:dyDescent="0.2">
      <c r="A14" s="12" t="s">
        <v>177</v>
      </c>
      <c r="B14" s="9">
        <v>0</v>
      </c>
      <c r="C14" s="10" t="s">
        <v>238</v>
      </c>
      <c r="D14" s="9">
        <v>0</v>
      </c>
      <c r="E14" s="10" t="s">
        <v>238</v>
      </c>
      <c r="F14" s="9">
        <v>0</v>
      </c>
      <c r="G14" s="10" t="s">
        <v>238</v>
      </c>
      <c r="H14" s="9">
        <v>0</v>
      </c>
      <c r="I14" s="10" t="s">
        <v>178</v>
      </c>
      <c r="J14" s="9">
        <v>0</v>
      </c>
      <c r="K14" s="10" t="s">
        <v>238</v>
      </c>
      <c r="L14" s="9">
        <v>8.8471474358974405</v>
      </c>
      <c r="M14" s="10" t="s">
        <v>159</v>
      </c>
      <c r="N14" s="9">
        <v>0</v>
      </c>
      <c r="O14" s="10" t="s">
        <v>178</v>
      </c>
      <c r="P14" s="9">
        <v>32.829198717948699</v>
      </c>
      <c r="Q14" s="10" t="s">
        <v>159</v>
      </c>
      <c r="R14" s="9">
        <v>41.676346153846197</v>
      </c>
      <c r="S14" s="10" t="s">
        <v>180</v>
      </c>
    </row>
    <row r="15" spans="1:19" x14ac:dyDescent="0.2">
      <c r="A15" s="12" t="s">
        <v>181</v>
      </c>
      <c r="B15" s="9">
        <v>0</v>
      </c>
      <c r="C15" s="10" t="s">
        <v>238</v>
      </c>
      <c r="D15" s="9">
        <v>0</v>
      </c>
      <c r="E15" s="10" t="s">
        <v>238</v>
      </c>
      <c r="F15" s="9">
        <v>0</v>
      </c>
      <c r="G15" s="10" t="s">
        <v>238</v>
      </c>
      <c r="H15" s="9">
        <v>0</v>
      </c>
      <c r="I15" s="10" t="s">
        <v>178</v>
      </c>
      <c r="J15" s="9">
        <v>0</v>
      </c>
      <c r="K15" s="10" t="s">
        <v>238</v>
      </c>
      <c r="L15" s="9">
        <v>0</v>
      </c>
      <c r="M15" s="10" t="s">
        <v>280</v>
      </c>
      <c r="N15" s="9">
        <v>0</v>
      </c>
      <c r="O15" s="10" t="s">
        <v>178</v>
      </c>
      <c r="P15" s="9">
        <v>32.572058823529403</v>
      </c>
      <c r="Q15" s="10" t="s">
        <v>159</v>
      </c>
      <c r="R15" s="9">
        <v>32.572058823529403</v>
      </c>
      <c r="S15" s="10" t="s">
        <v>180</v>
      </c>
    </row>
    <row r="16" spans="1:19" x14ac:dyDescent="0.2">
      <c r="A16" s="12" t="s">
        <v>182</v>
      </c>
      <c r="B16" s="9">
        <v>0</v>
      </c>
      <c r="C16" s="10" t="s">
        <v>238</v>
      </c>
      <c r="D16" s="9">
        <v>0</v>
      </c>
      <c r="E16" s="10" t="s">
        <v>238</v>
      </c>
      <c r="F16" s="9">
        <v>0</v>
      </c>
      <c r="G16" s="10" t="s">
        <v>238</v>
      </c>
      <c r="H16" s="9">
        <v>0</v>
      </c>
      <c r="I16" s="10" t="s">
        <v>178</v>
      </c>
      <c r="J16" s="9">
        <v>0</v>
      </c>
      <c r="K16" s="10" t="s">
        <v>238</v>
      </c>
      <c r="L16" s="9">
        <v>0</v>
      </c>
      <c r="M16" s="10" t="s">
        <v>238</v>
      </c>
      <c r="N16" s="9">
        <v>0</v>
      </c>
      <c r="O16" s="10" t="s">
        <v>178</v>
      </c>
      <c r="P16" s="9">
        <v>31.847096577017101</v>
      </c>
      <c r="Q16" s="10" t="s">
        <v>159</v>
      </c>
      <c r="R16" s="9">
        <v>31.847096577017101</v>
      </c>
      <c r="S16" s="10" t="s">
        <v>180</v>
      </c>
    </row>
    <row r="17" spans="1:19" x14ac:dyDescent="0.2">
      <c r="A17" s="12" t="s">
        <v>183</v>
      </c>
      <c r="B17" s="9">
        <v>0</v>
      </c>
      <c r="C17" s="10" t="s">
        <v>238</v>
      </c>
      <c r="D17" s="9">
        <v>0</v>
      </c>
      <c r="E17" s="10" t="s">
        <v>238</v>
      </c>
      <c r="F17" s="9">
        <v>0</v>
      </c>
      <c r="G17" s="10" t="s">
        <v>238</v>
      </c>
      <c r="H17" s="9">
        <v>0</v>
      </c>
      <c r="I17" s="10" t="s">
        <v>178</v>
      </c>
      <c r="J17" s="9">
        <v>0</v>
      </c>
      <c r="K17" s="10" t="s">
        <v>238</v>
      </c>
      <c r="L17" s="9">
        <v>0</v>
      </c>
      <c r="M17" s="10" t="s">
        <v>238</v>
      </c>
      <c r="N17" s="9">
        <v>0</v>
      </c>
      <c r="O17" s="10" t="s">
        <v>178</v>
      </c>
      <c r="P17" s="9">
        <v>29.507257109004701</v>
      </c>
      <c r="Q17" s="10" t="s">
        <v>159</v>
      </c>
      <c r="R17" s="9">
        <v>29.507257109004701</v>
      </c>
      <c r="S17" s="10" t="s">
        <v>180</v>
      </c>
    </row>
    <row r="18" spans="1:19" x14ac:dyDescent="0.2">
      <c r="A18" s="12" t="s">
        <v>184</v>
      </c>
      <c r="B18" s="9">
        <v>0</v>
      </c>
      <c r="C18" s="10" t="s">
        <v>238</v>
      </c>
      <c r="D18" s="9">
        <v>0</v>
      </c>
      <c r="E18" s="10" t="s">
        <v>238</v>
      </c>
      <c r="F18" s="9">
        <v>0</v>
      </c>
      <c r="G18" s="10" t="s">
        <v>238</v>
      </c>
      <c r="H18" s="9">
        <v>0</v>
      </c>
      <c r="I18" s="10" t="s">
        <v>178</v>
      </c>
      <c r="J18" s="9">
        <v>0</v>
      </c>
      <c r="K18" s="10" t="s">
        <v>238</v>
      </c>
      <c r="L18" s="9">
        <v>0</v>
      </c>
      <c r="M18" s="10" t="s">
        <v>238</v>
      </c>
      <c r="N18" s="9">
        <v>0</v>
      </c>
      <c r="O18" s="10" t="s">
        <v>178</v>
      </c>
      <c r="P18" s="9">
        <v>28.632681242807799</v>
      </c>
      <c r="Q18" s="10" t="s">
        <v>159</v>
      </c>
      <c r="R18" s="9">
        <v>28.632681242807799</v>
      </c>
      <c r="S18" s="10" t="s">
        <v>180</v>
      </c>
    </row>
    <row r="19" spans="1:19" x14ac:dyDescent="0.2">
      <c r="A19" s="12" t="s">
        <v>185</v>
      </c>
      <c r="B19" s="9">
        <v>0</v>
      </c>
      <c r="C19" s="10" t="s">
        <v>238</v>
      </c>
      <c r="D19" s="9">
        <v>0</v>
      </c>
      <c r="E19" s="10" t="s">
        <v>238</v>
      </c>
      <c r="F19" s="9">
        <v>0</v>
      </c>
      <c r="G19" s="10" t="s">
        <v>238</v>
      </c>
      <c r="H19" s="9">
        <v>0</v>
      </c>
      <c r="I19" s="10" t="s">
        <v>178</v>
      </c>
      <c r="J19" s="9">
        <v>0</v>
      </c>
      <c r="K19" s="10" t="s">
        <v>238</v>
      </c>
      <c r="L19" s="9">
        <v>0</v>
      </c>
      <c r="M19" s="10" t="s">
        <v>238</v>
      </c>
      <c r="N19" s="9">
        <v>0</v>
      </c>
      <c r="O19" s="10" t="s">
        <v>178</v>
      </c>
      <c r="P19" s="9">
        <v>29.1918151447661</v>
      </c>
      <c r="Q19" s="10" t="s">
        <v>159</v>
      </c>
      <c r="R19" s="9">
        <v>29.1918151447661</v>
      </c>
      <c r="S19" s="10" t="s">
        <v>180</v>
      </c>
    </row>
    <row r="20" spans="1:19" x14ac:dyDescent="0.2">
      <c r="A20" s="12" t="s">
        <v>187</v>
      </c>
      <c r="B20" s="9">
        <v>0</v>
      </c>
      <c r="C20" s="10" t="s">
        <v>238</v>
      </c>
      <c r="D20" s="9">
        <v>0</v>
      </c>
      <c r="E20" s="10" t="s">
        <v>238</v>
      </c>
      <c r="F20" s="9">
        <v>0</v>
      </c>
      <c r="G20" s="10" t="s">
        <v>238</v>
      </c>
      <c r="H20" s="9">
        <v>0</v>
      </c>
      <c r="I20" s="10" t="s">
        <v>178</v>
      </c>
      <c r="J20" s="9">
        <v>0</v>
      </c>
      <c r="K20" s="10" t="s">
        <v>238</v>
      </c>
      <c r="L20" s="9">
        <v>0</v>
      </c>
      <c r="M20" s="10" t="s">
        <v>238</v>
      </c>
      <c r="N20" s="9">
        <v>0</v>
      </c>
      <c r="O20" s="10" t="s">
        <v>178</v>
      </c>
      <c r="P20" s="9">
        <v>29.468898488120999</v>
      </c>
      <c r="Q20" s="10" t="s">
        <v>159</v>
      </c>
      <c r="R20" s="9">
        <v>29.468898488120999</v>
      </c>
      <c r="S20" s="10" t="s">
        <v>180</v>
      </c>
    </row>
    <row r="21" spans="1:19" x14ac:dyDescent="0.2">
      <c r="A21" s="12" t="s">
        <v>188</v>
      </c>
      <c r="B21" s="9">
        <v>0</v>
      </c>
      <c r="C21" s="10" t="s">
        <v>238</v>
      </c>
      <c r="D21" s="9">
        <v>0</v>
      </c>
      <c r="E21" s="10" t="s">
        <v>238</v>
      </c>
      <c r="F21" s="9">
        <v>0</v>
      </c>
      <c r="G21" s="10" t="s">
        <v>238</v>
      </c>
      <c r="H21" s="9">
        <v>0</v>
      </c>
      <c r="I21" s="10" t="s">
        <v>178</v>
      </c>
      <c r="J21" s="9">
        <v>0</v>
      </c>
      <c r="K21" s="10" t="s">
        <v>238</v>
      </c>
      <c r="L21" s="9">
        <v>0</v>
      </c>
      <c r="M21" s="10" t="s">
        <v>238</v>
      </c>
      <c r="N21" s="9">
        <v>0</v>
      </c>
      <c r="O21" s="10" t="s">
        <v>178</v>
      </c>
      <c r="P21" s="9">
        <v>24.696070675105499</v>
      </c>
      <c r="Q21" s="10" t="s">
        <v>159</v>
      </c>
      <c r="R21" s="9">
        <v>24.696070675105499</v>
      </c>
      <c r="S21" s="10" t="s">
        <v>180</v>
      </c>
    </row>
    <row r="22" spans="1:19" x14ac:dyDescent="0.2">
      <c r="A22" s="12" t="s">
        <v>189</v>
      </c>
      <c r="B22" s="9">
        <v>0</v>
      </c>
      <c r="C22" s="10" t="s">
        <v>238</v>
      </c>
      <c r="D22" s="9">
        <v>0</v>
      </c>
      <c r="E22" s="10" t="s">
        <v>238</v>
      </c>
      <c r="F22" s="9">
        <v>0</v>
      </c>
      <c r="G22" s="10" t="s">
        <v>238</v>
      </c>
      <c r="H22" s="9">
        <v>0</v>
      </c>
      <c r="I22" s="10" t="s">
        <v>178</v>
      </c>
      <c r="J22" s="9">
        <v>0</v>
      </c>
      <c r="K22" s="10" t="s">
        <v>238</v>
      </c>
      <c r="L22" s="9">
        <v>0</v>
      </c>
      <c r="M22" s="10" t="s">
        <v>238</v>
      </c>
      <c r="N22" s="9">
        <v>0</v>
      </c>
      <c r="O22" s="10" t="s">
        <v>178</v>
      </c>
      <c r="P22" s="9">
        <v>29.8332139201638</v>
      </c>
      <c r="Q22" s="10" t="s">
        <v>159</v>
      </c>
      <c r="R22" s="9">
        <v>29.8332139201638</v>
      </c>
      <c r="S22" s="10" t="s">
        <v>180</v>
      </c>
    </row>
    <row r="23" spans="1:19" x14ac:dyDescent="0.2">
      <c r="A23" s="12" t="s">
        <v>190</v>
      </c>
      <c r="B23" s="9">
        <v>0</v>
      </c>
      <c r="C23" s="10" t="s">
        <v>238</v>
      </c>
      <c r="D23" s="9">
        <v>0</v>
      </c>
      <c r="E23" s="10" t="s">
        <v>238</v>
      </c>
      <c r="F23" s="9">
        <v>0</v>
      </c>
      <c r="G23" s="10" t="s">
        <v>238</v>
      </c>
      <c r="H23" s="9">
        <v>0</v>
      </c>
      <c r="I23" s="10" t="s">
        <v>178</v>
      </c>
      <c r="J23" s="9">
        <v>0</v>
      </c>
      <c r="K23" s="10" t="s">
        <v>238</v>
      </c>
      <c r="L23" s="9">
        <v>0</v>
      </c>
      <c r="M23" s="10" t="s">
        <v>238</v>
      </c>
      <c r="N23" s="9">
        <v>0</v>
      </c>
      <c r="O23" s="10" t="s">
        <v>178</v>
      </c>
      <c r="P23" s="9">
        <v>28.566600000000001</v>
      </c>
      <c r="Q23" s="10" t="s">
        <v>159</v>
      </c>
      <c r="R23" s="9">
        <v>28.566600000000001</v>
      </c>
      <c r="S23" s="10" t="s">
        <v>180</v>
      </c>
    </row>
    <row r="24" spans="1:19" x14ac:dyDescent="0.2">
      <c r="A24" s="12" t="s">
        <v>191</v>
      </c>
      <c r="B24" s="9">
        <v>0</v>
      </c>
      <c r="C24" s="10" t="s">
        <v>238</v>
      </c>
      <c r="D24" s="9">
        <v>0</v>
      </c>
      <c r="E24" s="10" t="s">
        <v>238</v>
      </c>
      <c r="F24" s="9">
        <v>0</v>
      </c>
      <c r="G24" s="10" t="s">
        <v>238</v>
      </c>
      <c r="H24" s="9">
        <v>0</v>
      </c>
      <c r="I24" s="10" t="s">
        <v>178</v>
      </c>
      <c r="J24" s="9">
        <v>0</v>
      </c>
      <c r="K24" s="10" t="s">
        <v>238</v>
      </c>
      <c r="L24" s="9">
        <v>0</v>
      </c>
      <c r="M24" s="10" t="s">
        <v>238</v>
      </c>
      <c r="N24" s="9">
        <v>0</v>
      </c>
      <c r="O24" s="10" t="s">
        <v>178</v>
      </c>
      <c r="P24" s="9">
        <v>28.902932551319701</v>
      </c>
      <c r="Q24" s="10" t="s">
        <v>159</v>
      </c>
      <c r="R24" s="9">
        <v>28.902932551319701</v>
      </c>
      <c r="S24" s="10" t="s">
        <v>180</v>
      </c>
    </row>
    <row r="25" spans="1:19" x14ac:dyDescent="0.2">
      <c r="A25" s="12" t="s">
        <v>192</v>
      </c>
      <c r="B25" s="9">
        <v>0</v>
      </c>
      <c r="C25" s="10" t="s">
        <v>238</v>
      </c>
      <c r="D25" s="9">
        <v>0</v>
      </c>
      <c r="E25" s="10" t="s">
        <v>238</v>
      </c>
      <c r="F25" s="9">
        <v>0</v>
      </c>
      <c r="G25" s="10" t="s">
        <v>238</v>
      </c>
      <c r="H25" s="9">
        <v>0</v>
      </c>
      <c r="I25" s="10" t="s">
        <v>178</v>
      </c>
      <c r="J25" s="9">
        <v>0</v>
      </c>
      <c r="K25" s="10" t="s">
        <v>238</v>
      </c>
      <c r="L25" s="9">
        <v>0</v>
      </c>
      <c r="M25" s="10" t="s">
        <v>238</v>
      </c>
      <c r="N25" s="9">
        <v>0</v>
      </c>
      <c r="O25" s="10" t="s">
        <v>178</v>
      </c>
      <c r="P25" s="9">
        <v>29.994952380952402</v>
      </c>
      <c r="Q25" s="10" t="s">
        <v>159</v>
      </c>
      <c r="R25" s="9">
        <v>29.994952380952402</v>
      </c>
      <c r="S25" s="10" t="s">
        <v>180</v>
      </c>
    </row>
    <row r="26" spans="1:19" x14ac:dyDescent="0.2">
      <c r="A26" s="12" t="s">
        <v>193</v>
      </c>
      <c r="B26" s="9">
        <v>0</v>
      </c>
      <c r="C26" s="10" t="s">
        <v>238</v>
      </c>
      <c r="D26" s="9">
        <v>0</v>
      </c>
      <c r="E26" s="10" t="s">
        <v>238</v>
      </c>
      <c r="F26" s="9">
        <v>0</v>
      </c>
      <c r="G26" s="10" t="s">
        <v>238</v>
      </c>
      <c r="H26" s="9">
        <v>0</v>
      </c>
      <c r="I26" s="10" t="s">
        <v>178</v>
      </c>
      <c r="J26" s="9">
        <v>0</v>
      </c>
      <c r="K26" s="10" t="s">
        <v>238</v>
      </c>
      <c r="L26" s="9">
        <v>0</v>
      </c>
      <c r="M26" s="10" t="s">
        <v>238</v>
      </c>
      <c r="N26" s="9">
        <v>0</v>
      </c>
      <c r="O26" s="10" t="s">
        <v>178</v>
      </c>
      <c r="P26" s="9">
        <v>25.403323970037501</v>
      </c>
      <c r="Q26" s="10" t="s">
        <v>159</v>
      </c>
      <c r="R26" s="9">
        <v>25.403323970037501</v>
      </c>
      <c r="S26" s="10" t="s">
        <v>180</v>
      </c>
    </row>
    <row r="27" spans="1:19" x14ac:dyDescent="0.2">
      <c r="A27" s="12" t="s">
        <v>195</v>
      </c>
      <c r="B27" s="9">
        <v>0</v>
      </c>
      <c r="C27" s="10" t="s">
        <v>238</v>
      </c>
      <c r="D27" s="9">
        <v>0</v>
      </c>
      <c r="E27" s="10" t="s">
        <v>238</v>
      </c>
      <c r="F27" s="9">
        <v>0</v>
      </c>
      <c r="G27" s="10" t="s">
        <v>238</v>
      </c>
      <c r="H27" s="9">
        <v>0</v>
      </c>
      <c r="I27" s="10" t="s">
        <v>178</v>
      </c>
      <c r="J27" s="9">
        <v>0</v>
      </c>
      <c r="K27" s="10" t="s">
        <v>238</v>
      </c>
      <c r="L27" s="9">
        <v>0</v>
      </c>
      <c r="M27" s="10" t="s">
        <v>238</v>
      </c>
      <c r="N27" s="9">
        <v>0</v>
      </c>
      <c r="O27" s="10" t="s">
        <v>178</v>
      </c>
      <c r="P27" s="9">
        <v>34.468836565097</v>
      </c>
      <c r="Q27" s="10" t="s">
        <v>159</v>
      </c>
      <c r="R27" s="9">
        <v>34.468836565097</v>
      </c>
      <c r="S27" s="10" t="s">
        <v>180</v>
      </c>
    </row>
    <row r="28" spans="1:19" x14ac:dyDescent="0.2">
      <c r="A28" s="12" t="s">
        <v>196</v>
      </c>
      <c r="B28" s="9">
        <v>0</v>
      </c>
      <c r="C28" s="10" t="s">
        <v>238</v>
      </c>
      <c r="D28" s="9">
        <v>0</v>
      </c>
      <c r="E28" s="10" t="s">
        <v>238</v>
      </c>
      <c r="F28" s="9">
        <v>0</v>
      </c>
      <c r="G28" s="10" t="s">
        <v>238</v>
      </c>
      <c r="H28" s="9">
        <v>0</v>
      </c>
      <c r="I28" s="10" t="s">
        <v>178</v>
      </c>
      <c r="J28" s="9">
        <v>0</v>
      </c>
      <c r="K28" s="10" t="s">
        <v>238</v>
      </c>
      <c r="L28" s="9">
        <v>0</v>
      </c>
      <c r="M28" s="10" t="s">
        <v>238</v>
      </c>
      <c r="N28" s="9">
        <v>0</v>
      </c>
      <c r="O28" s="10" t="s">
        <v>178</v>
      </c>
      <c r="P28" s="9">
        <v>36.625453720508197</v>
      </c>
      <c r="Q28" s="10" t="s">
        <v>159</v>
      </c>
      <c r="R28" s="9">
        <v>36.625453720508197</v>
      </c>
      <c r="S28" s="10" t="s">
        <v>180</v>
      </c>
    </row>
    <row r="29" spans="1:19" x14ac:dyDescent="0.2">
      <c r="A29" s="12" t="s">
        <v>198</v>
      </c>
      <c r="B29" s="9">
        <v>0</v>
      </c>
      <c r="C29" s="10" t="s">
        <v>238</v>
      </c>
      <c r="D29" s="9">
        <v>0</v>
      </c>
      <c r="E29" s="10" t="s">
        <v>238</v>
      </c>
      <c r="F29" s="9">
        <v>0</v>
      </c>
      <c r="G29" s="10" t="s">
        <v>238</v>
      </c>
      <c r="H29" s="9">
        <v>0</v>
      </c>
      <c r="I29" s="10" t="s">
        <v>178</v>
      </c>
      <c r="J29" s="9">
        <v>0</v>
      </c>
      <c r="K29" s="10" t="s">
        <v>238</v>
      </c>
      <c r="L29" s="9">
        <v>0</v>
      </c>
      <c r="M29" s="10" t="s">
        <v>238</v>
      </c>
      <c r="N29" s="9">
        <v>0</v>
      </c>
      <c r="O29" s="10" t="s">
        <v>178</v>
      </c>
      <c r="P29" s="9">
        <v>36.212600178094398</v>
      </c>
      <c r="Q29" s="10" t="s">
        <v>159</v>
      </c>
      <c r="R29" s="9">
        <v>36.212600178094398</v>
      </c>
      <c r="S29" s="10" t="s">
        <v>180</v>
      </c>
    </row>
    <row r="30" spans="1:19" x14ac:dyDescent="0.2">
      <c r="A30" s="12" t="s">
        <v>199</v>
      </c>
      <c r="B30" s="9">
        <v>0</v>
      </c>
      <c r="C30" s="10" t="s">
        <v>238</v>
      </c>
      <c r="D30" s="9">
        <v>0</v>
      </c>
      <c r="E30" s="10" t="s">
        <v>238</v>
      </c>
      <c r="F30" s="9">
        <v>0</v>
      </c>
      <c r="G30" s="10" t="s">
        <v>238</v>
      </c>
      <c r="H30" s="9">
        <v>0</v>
      </c>
      <c r="I30" s="10" t="s">
        <v>178</v>
      </c>
      <c r="J30" s="9">
        <v>0</v>
      </c>
      <c r="K30" s="10" t="s">
        <v>238</v>
      </c>
      <c r="L30" s="9">
        <v>0</v>
      </c>
      <c r="M30" s="10" t="s">
        <v>238</v>
      </c>
      <c r="N30" s="9">
        <v>0</v>
      </c>
      <c r="O30" s="10" t="s">
        <v>178</v>
      </c>
      <c r="P30" s="9">
        <v>32.863957055214698</v>
      </c>
      <c r="Q30" s="10" t="s">
        <v>159</v>
      </c>
      <c r="R30" s="9">
        <v>32.863957055214698</v>
      </c>
      <c r="S30" s="10" t="s">
        <v>180</v>
      </c>
    </row>
    <row r="31" spans="1:19" x14ac:dyDescent="0.2">
      <c r="A31" s="12" t="s">
        <v>200</v>
      </c>
      <c r="B31" s="9">
        <v>0</v>
      </c>
      <c r="C31" s="10" t="s">
        <v>238</v>
      </c>
      <c r="D31" s="9">
        <v>0</v>
      </c>
      <c r="E31" s="10" t="s">
        <v>238</v>
      </c>
      <c r="F31" s="9">
        <v>0</v>
      </c>
      <c r="G31" s="10" t="s">
        <v>238</v>
      </c>
      <c r="H31" s="9">
        <v>0</v>
      </c>
      <c r="I31" s="10" t="s">
        <v>178</v>
      </c>
      <c r="J31" s="9">
        <v>0</v>
      </c>
      <c r="K31" s="10" t="s">
        <v>238</v>
      </c>
      <c r="L31" s="9">
        <v>0</v>
      </c>
      <c r="M31" s="10" t="s">
        <v>238</v>
      </c>
      <c r="N31" s="9">
        <v>0</v>
      </c>
      <c r="O31" s="10" t="s">
        <v>178</v>
      </c>
      <c r="P31" s="9">
        <v>29.6542783059637</v>
      </c>
      <c r="Q31" s="10" t="s">
        <v>159</v>
      </c>
      <c r="R31" s="9">
        <v>29.6542783059637</v>
      </c>
      <c r="S31" s="10" t="s">
        <v>180</v>
      </c>
    </row>
    <row r="32" spans="1:19" x14ac:dyDescent="0.2">
      <c r="A32" s="15" t="s">
        <v>201</v>
      </c>
      <c r="B32" s="13">
        <v>0</v>
      </c>
      <c r="C32" s="14" t="s">
        <v>238</v>
      </c>
      <c r="D32" s="13">
        <v>0</v>
      </c>
      <c r="E32" s="14" t="s">
        <v>238</v>
      </c>
      <c r="F32" s="13">
        <v>0</v>
      </c>
      <c r="G32" s="14" t="s">
        <v>238</v>
      </c>
      <c r="H32" s="13">
        <v>0</v>
      </c>
      <c r="I32" s="14" t="s">
        <v>178</v>
      </c>
      <c r="J32" s="13">
        <v>0</v>
      </c>
      <c r="K32" s="14" t="s">
        <v>238</v>
      </c>
      <c r="L32" s="13">
        <v>0</v>
      </c>
      <c r="M32" s="14" t="s">
        <v>238</v>
      </c>
      <c r="N32" s="13">
        <v>0</v>
      </c>
      <c r="O32" s="14" t="s">
        <v>178</v>
      </c>
      <c r="P32" s="13">
        <v>44.613</v>
      </c>
      <c r="Q32" s="14" t="s">
        <v>159</v>
      </c>
      <c r="R32" s="13">
        <v>44.613</v>
      </c>
      <c r="S32" s="14" t="s">
        <v>180</v>
      </c>
    </row>
    <row r="34" spans="1:2" x14ac:dyDescent="0.2">
      <c r="A34" s="16" t="s">
        <v>202</v>
      </c>
      <c r="B34" s="16" t="s">
        <v>215</v>
      </c>
    </row>
    <row r="36" spans="1:2" x14ac:dyDescent="0.2">
      <c r="B36" s="16" t="s">
        <v>376</v>
      </c>
    </row>
    <row r="37" spans="1:2" x14ac:dyDescent="0.2">
      <c r="B37" s="16" t="s">
        <v>384</v>
      </c>
    </row>
    <row r="39" spans="1:2" x14ac:dyDescent="0.2">
      <c r="B39" s="16" t="s">
        <v>208</v>
      </c>
    </row>
    <row r="40" spans="1:2" x14ac:dyDescent="0.2">
      <c r="B40" s="16" t="s">
        <v>241</v>
      </c>
    </row>
    <row r="41" spans="1:2" x14ac:dyDescent="0.2">
      <c r="B41" s="16" t="s">
        <v>209</v>
      </c>
    </row>
    <row r="44" spans="1:2" x14ac:dyDescent="0.2">
      <c r="A44" s="17" t="str">
        <f>HYPERLINK("#'MINOR_GAMING 5'!A2", "&lt;&lt;&lt; Previous table")</f>
        <v>&lt;&lt;&lt; Previous table</v>
      </c>
    </row>
    <row r="45" spans="1:2" x14ac:dyDescent="0.2">
      <c r="A45" s="17" t="str">
        <f>HYPERLINK("#'MINOR_GAMING 7'!A2", "&gt;&gt;&gt; Next table")</f>
        <v>&gt;&gt;&gt; Next table</v>
      </c>
    </row>
  </sheetData>
  <mergeCells count="12">
    <mergeCell ref="A2:S2"/>
    <mergeCell ref="A3:S3"/>
    <mergeCell ref="A6:S6"/>
    <mergeCell ref="B5:C5"/>
    <mergeCell ref="D5:E5"/>
    <mergeCell ref="F5:G5"/>
    <mergeCell ref="H5:I5"/>
    <mergeCell ref="J5:K5"/>
    <mergeCell ref="L5:M5"/>
    <mergeCell ref="N5:O5"/>
    <mergeCell ref="P5:Q5"/>
    <mergeCell ref="R5:S5"/>
  </mergeCells>
  <pageMargins left="0.7" right="0.7" top="0.75" bottom="0.75" header="0.3" footer="0.3"/>
  <pageSetup paperSize="9" orientation="portrait" horizontalDpi="300" verticalDpi="300"/>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300-000000000000}">
  <dimension ref="A1:S45"/>
  <sheetViews>
    <sheetView workbookViewId="0"/>
  </sheetViews>
  <sheetFormatPr defaultColWidth="11.42578125" defaultRowHeight="12.75" x14ac:dyDescent="0.2"/>
  <cols>
    <col min="1" max="2" width="12.7109375" customWidth="1"/>
    <col min="3" max="3" width="4.42578125" customWidth="1"/>
    <col min="4" max="4" width="12.7109375" customWidth="1"/>
    <col min="5" max="5" width="4.42578125" customWidth="1"/>
    <col min="6" max="6" width="12.7109375" customWidth="1"/>
    <col min="7" max="7" width="4.42578125" customWidth="1"/>
    <col min="8" max="8" width="12.7109375" customWidth="1"/>
    <col min="9" max="9" width="4.42578125" customWidth="1"/>
    <col min="10" max="10" width="12.7109375" customWidth="1"/>
    <col min="11" max="11" width="4.42578125" customWidth="1"/>
    <col min="12" max="12" width="12.7109375" customWidth="1"/>
    <col min="13" max="13" width="4.42578125" customWidth="1"/>
    <col min="14" max="14" width="12.7109375" customWidth="1"/>
    <col min="15" max="15" width="4.42578125" customWidth="1"/>
    <col min="16" max="16" width="12.7109375" customWidth="1"/>
    <col min="17" max="17" width="4.42578125" customWidth="1"/>
    <col min="18" max="18" width="12.7109375" customWidth="1"/>
    <col min="19" max="19" width="4.42578125" customWidth="1"/>
  </cols>
  <sheetData>
    <row r="1" spans="1:19" x14ac:dyDescent="0.2">
      <c r="A1" s="8" t="str">
        <f>HYPERLINK("#'INDEX'!B87", "Link to index")</f>
        <v>Link to index</v>
      </c>
    </row>
    <row r="2" spans="1:19" ht="15.75" customHeight="1" x14ac:dyDescent="0.2">
      <c r="A2" s="25" t="s">
        <v>386</v>
      </c>
      <c r="B2" s="24"/>
      <c r="C2" s="24"/>
      <c r="D2" s="24"/>
      <c r="E2" s="24"/>
      <c r="F2" s="24"/>
      <c r="G2" s="24"/>
      <c r="H2" s="24"/>
      <c r="I2" s="24"/>
      <c r="J2" s="24"/>
      <c r="K2" s="24"/>
      <c r="L2" s="24"/>
      <c r="M2" s="24"/>
      <c r="N2" s="24"/>
      <c r="O2" s="24"/>
      <c r="P2" s="24"/>
      <c r="Q2" s="24"/>
      <c r="R2" s="24"/>
      <c r="S2" s="24"/>
    </row>
    <row r="3" spans="1:19" ht="15.75" customHeight="1" x14ac:dyDescent="0.2">
      <c r="A3" s="25" t="s">
        <v>105</v>
      </c>
      <c r="B3" s="24"/>
      <c r="C3" s="24"/>
      <c r="D3" s="24"/>
      <c r="E3" s="24"/>
      <c r="F3" s="24"/>
      <c r="G3" s="24"/>
      <c r="H3" s="24"/>
      <c r="I3" s="24"/>
      <c r="J3" s="24"/>
      <c r="K3" s="24"/>
      <c r="L3" s="24"/>
      <c r="M3" s="24"/>
      <c r="N3" s="24"/>
      <c r="O3" s="24"/>
      <c r="P3" s="24"/>
      <c r="Q3" s="24"/>
      <c r="R3" s="24"/>
      <c r="S3" s="24"/>
    </row>
    <row r="4" spans="1:19" ht="15.75" customHeight="1" x14ac:dyDescent="0.2"/>
    <row r="5" spans="1:19" ht="55.5" customHeight="1" x14ac:dyDescent="0.2">
      <c r="A5" s="11" t="s">
        <v>159</v>
      </c>
      <c r="B5" s="27" t="s">
        <v>160</v>
      </c>
      <c r="C5" s="27" t="s">
        <v>159</v>
      </c>
      <c r="D5" s="27" t="s">
        <v>161</v>
      </c>
      <c r="E5" s="27" t="s">
        <v>159</v>
      </c>
      <c r="F5" s="27" t="s">
        <v>162</v>
      </c>
      <c r="G5" s="27" t="s">
        <v>159</v>
      </c>
      <c r="H5" s="27" t="s">
        <v>163</v>
      </c>
      <c r="I5" s="27" t="s">
        <v>159</v>
      </c>
      <c r="J5" s="27" t="s">
        <v>164</v>
      </c>
      <c r="K5" s="27" t="s">
        <v>159</v>
      </c>
      <c r="L5" s="27" t="s">
        <v>165</v>
      </c>
      <c r="M5" s="27" t="s">
        <v>159</v>
      </c>
      <c r="N5" s="27" t="s">
        <v>166</v>
      </c>
      <c r="O5" s="27" t="s">
        <v>159</v>
      </c>
      <c r="P5" s="27" t="s">
        <v>167</v>
      </c>
      <c r="Q5" s="27" t="s">
        <v>159</v>
      </c>
      <c r="R5" s="27" t="s">
        <v>168</v>
      </c>
      <c r="S5" s="27" t="s">
        <v>159</v>
      </c>
    </row>
    <row r="6" spans="1:19" x14ac:dyDescent="0.2">
      <c r="A6" s="26" t="s">
        <v>212</v>
      </c>
      <c r="B6" s="26"/>
      <c r="C6" s="26"/>
      <c r="D6" s="26"/>
      <c r="E6" s="26"/>
      <c r="F6" s="26"/>
      <c r="G6" s="26"/>
      <c r="H6" s="26"/>
      <c r="I6" s="26"/>
      <c r="J6" s="26"/>
      <c r="K6" s="26"/>
      <c r="L6" s="26"/>
      <c r="M6" s="26"/>
      <c r="N6" s="26"/>
      <c r="O6" s="26"/>
      <c r="P6" s="26"/>
      <c r="Q6" s="26"/>
      <c r="R6" s="26"/>
      <c r="S6" s="26"/>
    </row>
    <row r="7" spans="1:19" x14ac:dyDescent="0.2">
      <c r="A7" s="12" t="s">
        <v>170</v>
      </c>
      <c r="B7" s="18">
        <v>0</v>
      </c>
      <c r="C7" s="10" t="s">
        <v>238</v>
      </c>
      <c r="D7" s="18">
        <v>0</v>
      </c>
      <c r="E7" s="10" t="s">
        <v>238</v>
      </c>
      <c r="F7" s="18">
        <v>0</v>
      </c>
      <c r="G7" s="10" t="s">
        <v>238</v>
      </c>
      <c r="H7" s="18">
        <v>46.061331702357897</v>
      </c>
      <c r="I7" s="10" t="s">
        <v>159</v>
      </c>
      <c r="J7" s="18">
        <v>0</v>
      </c>
      <c r="K7" s="10" t="s">
        <v>238</v>
      </c>
      <c r="L7" s="18">
        <v>36.288337251349702</v>
      </c>
      <c r="M7" s="10" t="s">
        <v>159</v>
      </c>
      <c r="N7" s="18">
        <v>15.1579381013727</v>
      </c>
      <c r="O7" s="10" t="s">
        <v>159</v>
      </c>
      <c r="P7" s="18">
        <v>21.8502843889435</v>
      </c>
      <c r="Q7" s="10" t="s">
        <v>159</v>
      </c>
      <c r="R7" s="18">
        <v>15.0528300997993</v>
      </c>
      <c r="S7" s="10" t="s">
        <v>159</v>
      </c>
    </row>
    <row r="8" spans="1:19" x14ac:dyDescent="0.2">
      <c r="A8" s="12" t="s">
        <v>171</v>
      </c>
      <c r="B8" s="18">
        <v>0</v>
      </c>
      <c r="C8" s="10" t="s">
        <v>238</v>
      </c>
      <c r="D8" s="18">
        <v>0</v>
      </c>
      <c r="E8" s="10" t="s">
        <v>238</v>
      </c>
      <c r="F8" s="18">
        <v>0</v>
      </c>
      <c r="G8" s="10" t="s">
        <v>238</v>
      </c>
      <c r="H8" s="18">
        <v>42.903079876267</v>
      </c>
      <c r="I8" s="10" t="s">
        <v>159</v>
      </c>
      <c r="J8" s="18">
        <v>0</v>
      </c>
      <c r="K8" s="10" t="s">
        <v>238</v>
      </c>
      <c r="L8" s="18">
        <v>36.488066247033302</v>
      </c>
      <c r="M8" s="10" t="s">
        <v>159</v>
      </c>
      <c r="N8" s="18">
        <v>0</v>
      </c>
      <c r="O8" s="10" t="s">
        <v>178</v>
      </c>
      <c r="P8" s="18">
        <v>21.162190498310999</v>
      </c>
      <c r="Q8" s="10" t="s">
        <v>159</v>
      </c>
      <c r="R8" s="18">
        <v>10.670181428374001</v>
      </c>
      <c r="S8" s="10" t="s">
        <v>180</v>
      </c>
    </row>
    <row r="9" spans="1:19" x14ac:dyDescent="0.2">
      <c r="A9" s="12" t="s">
        <v>172</v>
      </c>
      <c r="B9" s="18">
        <v>0</v>
      </c>
      <c r="C9" s="10" t="s">
        <v>238</v>
      </c>
      <c r="D9" s="18">
        <v>0</v>
      </c>
      <c r="E9" s="10" t="s">
        <v>238</v>
      </c>
      <c r="F9" s="18">
        <v>0</v>
      </c>
      <c r="G9" s="10" t="s">
        <v>238</v>
      </c>
      <c r="H9" s="18">
        <v>51.848399010362499</v>
      </c>
      <c r="I9" s="10" t="s">
        <v>159</v>
      </c>
      <c r="J9" s="18">
        <v>0</v>
      </c>
      <c r="K9" s="10" t="s">
        <v>238</v>
      </c>
      <c r="L9" s="18">
        <v>30.839701645413498</v>
      </c>
      <c r="M9" s="10" t="s">
        <v>159</v>
      </c>
      <c r="N9" s="18">
        <v>0</v>
      </c>
      <c r="O9" s="10" t="s">
        <v>178</v>
      </c>
      <c r="P9" s="18">
        <v>19.314268995214299</v>
      </c>
      <c r="Q9" s="10" t="s">
        <v>159</v>
      </c>
      <c r="R9" s="18">
        <v>12.0017712710677</v>
      </c>
      <c r="S9" s="10" t="s">
        <v>180</v>
      </c>
    </row>
    <row r="10" spans="1:19" x14ac:dyDescent="0.2">
      <c r="A10" s="12" t="s">
        <v>173</v>
      </c>
      <c r="B10" s="18">
        <v>0</v>
      </c>
      <c r="C10" s="10" t="s">
        <v>238</v>
      </c>
      <c r="D10" s="18">
        <v>0</v>
      </c>
      <c r="E10" s="10" t="s">
        <v>238</v>
      </c>
      <c r="F10" s="18">
        <v>0</v>
      </c>
      <c r="G10" s="10" t="s">
        <v>238</v>
      </c>
      <c r="H10" s="18">
        <v>50.651541258039003</v>
      </c>
      <c r="I10" s="10" t="s">
        <v>159</v>
      </c>
      <c r="J10" s="18">
        <v>0</v>
      </c>
      <c r="K10" s="10" t="s">
        <v>238</v>
      </c>
      <c r="L10" s="18">
        <v>28.336160951450701</v>
      </c>
      <c r="M10" s="10" t="s">
        <v>159</v>
      </c>
      <c r="N10" s="18">
        <v>0</v>
      </c>
      <c r="O10" s="10" t="s">
        <v>178</v>
      </c>
      <c r="P10" s="18">
        <v>19.196598249869002</v>
      </c>
      <c r="Q10" s="10" t="s">
        <v>159</v>
      </c>
      <c r="R10" s="18">
        <v>11.747452999675</v>
      </c>
      <c r="S10" s="10" t="s">
        <v>180</v>
      </c>
    </row>
    <row r="11" spans="1:19" x14ac:dyDescent="0.2">
      <c r="A11" s="12" t="s">
        <v>174</v>
      </c>
      <c r="B11" s="18">
        <v>0</v>
      </c>
      <c r="C11" s="10" t="s">
        <v>238</v>
      </c>
      <c r="D11" s="18">
        <v>0</v>
      </c>
      <c r="E11" s="10" t="s">
        <v>238</v>
      </c>
      <c r="F11" s="18">
        <v>0</v>
      </c>
      <c r="G11" s="10" t="s">
        <v>238</v>
      </c>
      <c r="H11" s="18">
        <v>0</v>
      </c>
      <c r="I11" s="10" t="s">
        <v>375</v>
      </c>
      <c r="J11" s="18">
        <v>0</v>
      </c>
      <c r="K11" s="10" t="s">
        <v>238</v>
      </c>
      <c r="L11" s="18">
        <v>25.6704588158929</v>
      </c>
      <c r="M11" s="10" t="s">
        <v>159</v>
      </c>
      <c r="N11" s="18">
        <v>0</v>
      </c>
      <c r="O11" s="10" t="s">
        <v>178</v>
      </c>
      <c r="P11" s="18">
        <v>17.577714072944001</v>
      </c>
      <c r="Q11" s="10" t="s">
        <v>159</v>
      </c>
      <c r="R11" s="18">
        <v>2.34796899357621</v>
      </c>
      <c r="S11" s="10" t="s">
        <v>180</v>
      </c>
    </row>
    <row r="12" spans="1:19" x14ac:dyDescent="0.2">
      <c r="A12" s="12" t="s">
        <v>175</v>
      </c>
      <c r="B12" s="18">
        <v>0</v>
      </c>
      <c r="C12" s="10" t="s">
        <v>238</v>
      </c>
      <c r="D12" s="18">
        <v>0</v>
      </c>
      <c r="E12" s="10" t="s">
        <v>238</v>
      </c>
      <c r="F12" s="18">
        <v>0</v>
      </c>
      <c r="G12" s="10" t="s">
        <v>238</v>
      </c>
      <c r="H12" s="18">
        <v>0</v>
      </c>
      <c r="I12" s="10" t="s">
        <v>178</v>
      </c>
      <c r="J12" s="18">
        <v>0</v>
      </c>
      <c r="K12" s="10" t="s">
        <v>238</v>
      </c>
      <c r="L12" s="18">
        <v>18.380107357657501</v>
      </c>
      <c r="M12" s="10" t="s">
        <v>159</v>
      </c>
      <c r="N12" s="18">
        <v>0</v>
      </c>
      <c r="O12" s="10" t="s">
        <v>178</v>
      </c>
      <c r="P12" s="18">
        <v>16.459027138697799</v>
      </c>
      <c r="Q12" s="10" t="s">
        <v>159</v>
      </c>
      <c r="R12" s="18">
        <v>2.0577224412693802</v>
      </c>
      <c r="S12" s="10" t="s">
        <v>180</v>
      </c>
    </row>
    <row r="13" spans="1:19" x14ac:dyDescent="0.2">
      <c r="A13" s="12" t="s">
        <v>176</v>
      </c>
      <c r="B13" s="18">
        <v>0</v>
      </c>
      <c r="C13" s="10" t="s">
        <v>238</v>
      </c>
      <c r="D13" s="18">
        <v>0</v>
      </c>
      <c r="E13" s="10" t="s">
        <v>238</v>
      </c>
      <c r="F13" s="18">
        <v>0</v>
      </c>
      <c r="G13" s="10" t="s">
        <v>238</v>
      </c>
      <c r="H13" s="18">
        <v>0</v>
      </c>
      <c r="I13" s="10" t="s">
        <v>178</v>
      </c>
      <c r="J13" s="18">
        <v>0</v>
      </c>
      <c r="K13" s="10" t="s">
        <v>238</v>
      </c>
      <c r="L13" s="18">
        <v>18.9355558879729</v>
      </c>
      <c r="M13" s="10" t="s">
        <v>159</v>
      </c>
      <c r="N13" s="18">
        <v>0</v>
      </c>
      <c r="O13" s="10" t="s">
        <v>178</v>
      </c>
      <c r="P13" s="18">
        <v>15.0695221972209</v>
      </c>
      <c r="Q13" s="10" t="s">
        <v>159</v>
      </c>
      <c r="R13" s="18">
        <v>1.93376704203189</v>
      </c>
      <c r="S13" s="10" t="s">
        <v>180</v>
      </c>
    </row>
    <row r="14" spans="1:19" x14ac:dyDescent="0.2">
      <c r="A14" s="12" t="s">
        <v>177</v>
      </c>
      <c r="B14" s="18">
        <v>0</v>
      </c>
      <c r="C14" s="10" t="s">
        <v>238</v>
      </c>
      <c r="D14" s="18">
        <v>0</v>
      </c>
      <c r="E14" s="10" t="s">
        <v>238</v>
      </c>
      <c r="F14" s="18">
        <v>0</v>
      </c>
      <c r="G14" s="10" t="s">
        <v>238</v>
      </c>
      <c r="H14" s="18">
        <v>0</v>
      </c>
      <c r="I14" s="10" t="s">
        <v>178</v>
      </c>
      <c r="J14" s="18">
        <v>0</v>
      </c>
      <c r="K14" s="10" t="s">
        <v>238</v>
      </c>
      <c r="L14" s="18">
        <v>16.409565773775402</v>
      </c>
      <c r="M14" s="10" t="s">
        <v>159</v>
      </c>
      <c r="N14" s="18">
        <v>0</v>
      </c>
      <c r="O14" s="10" t="s">
        <v>178</v>
      </c>
      <c r="P14" s="18">
        <v>14.988751386732901</v>
      </c>
      <c r="Q14" s="10" t="s">
        <v>159</v>
      </c>
      <c r="R14" s="18">
        <v>1.86547602375127</v>
      </c>
      <c r="S14" s="10" t="s">
        <v>180</v>
      </c>
    </row>
    <row r="15" spans="1:19" x14ac:dyDescent="0.2">
      <c r="A15" s="12" t="s">
        <v>181</v>
      </c>
      <c r="B15" s="18">
        <v>0</v>
      </c>
      <c r="C15" s="10" t="s">
        <v>238</v>
      </c>
      <c r="D15" s="18">
        <v>0</v>
      </c>
      <c r="E15" s="10" t="s">
        <v>238</v>
      </c>
      <c r="F15" s="18">
        <v>0</v>
      </c>
      <c r="G15" s="10" t="s">
        <v>238</v>
      </c>
      <c r="H15" s="18">
        <v>0</v>
      </c>
      <c r="I15" s="10" t="s">
        <v>178</v>
      </c>
      <c r="J15" s="18">
        <v>0</v>
      </c>
      <c r="K15" s="10" t="s">
        <v>238</v>
      </c>
      <c r="L15" s="18">
        <v>0</v>
      </c>
      <c r="M15" s="10" t="s">
        <v>280</v>
      </c>
      <c r="N15" s="18">
        <v>0</v>
      </c>
      <c r="O15" s="10" t="s">
        <v>178</v>
      </c>
      <c r="P15" s="18">
        <v>14.9710231719995</v>
      </c>
      <c r="Q15" s="10" t="s">
        <v>159</v>
      </c>
      <c r="R15" s="18">
        <v>1.47238573754201</v>
      </c>
      <c r="S15" s="10" t="s">
        <v>180</v>
      </c>
    </row>
    <row r="16" spans="1:19" x14ac:dyDescent="0.2">
      <c r="A16" s="12" t="s">
        <v>182</v>
      </c>
      <c r="B16" s="18">
        <v>0</v>
      </c>
      <c r="C16" s="10" t="s">
        <v>238</v>
      </c>
      <c r="D16" s="18">
        <v>0</v>
      </c>
      <c r="E16" s="10" t="s">
        <v>238</v>
      </c>
      <c r="F16" s="18">
        <v>0</v>
      </c>
      <c r="G16" s="10" t="s">
        <v>238</v>
      </c>
      <c r="H16" s="18">
        <v>0</v>
      </c>
      <c r="I16" s="10" t="s">
        <v>178</v>
      </c>
      <c r="J16" s="18">
        <v>0</v>
      </c>
      <c r="K16" s="10" t="s">
        <v>238</v>
      </c>
      <c r="L16" s="18">
        <v>0</v>
      </c>
      <c r="M16" s="10" t="s">
        <v>238</v>
      </c>
      <c r="N16" s="18">
        <v>0</v>
      </c>
      <c r="O16" s="10" t="s">
        <v>178</v>
      </c>
      <c r="P16" s="18">
        <v>14.7093801075388</v>
      </c>
      <c r="Q16" s="10" t="s">
        <v>159</v>
      </c>
      <c r="R16" s="18">
        <v>1.45314708327963</v>
      </c>
      <c r="S16" s="10" t="s">
        <v>180</v>
      </c>
    </row>
    <row r="17" spans="1:19" x14ac:dyDescent="0.2">
      <c r="A17" s="12" t="s">
        <v>183</v>
      </c>
      <c r="B17" s="18">
        <v>0</v>
      </c>
      <c r="C17" s="10" t="s">
        <v>238</v>
      </c>
      <c r="D17" s="18">
        <v>0</v>
      </c>
      <c r="E17" s="10" t="s">
        <v>238</v>
      </c>
      <c r="F17" s="18">
        <v>0</v>
      </c>
      <c r="G17" s="10" t="s">
        <v>238</v>
      </c>
      <c r="H17" s="18">
        <v>0</v>
      </c>
      <c r="I17" s="10" t="s">
        <v>178</v>
      </c>
      <c r="J17" s="18">
        <v>0</v>
      </c>
      <c r="K17" s="10" t="s">
        <v>238</v>
      </c>
      <c r="L17" s="18">
        <v>0</v>
      </c>
      <c r="M17" s="10" t="s">
        <v>238</v>
      </c>
      <c r="N17" s="18">
        <v>0</v>
      </c>
      <c r="O17" s="10" t="s">
        <v>178</v>
      </c>
      <c r="P17" s="18">
        <v>13.777090638565999</v>
      </c>
      <c r="Q17" s="10" t="s">
        <v>159</v>
      </c>
      <c r="R17" s="18">
        <v>1.3683423238061501</v>
      </c>
      <c r="S17" s="10" t="s">
        <v>180</v>
      </c>
    </row>
    <row r="18" spans="1:19" x14ac:dyDescent="0.2">
      <c r="A18" s="12" t="s">
        <v>184</v>
      </c>
      <c r="B18" s="18">
        <v>0</v>
      </c>
      <c r="C18" s="10" t="s">
        <v>238</v>
      </c>
      <c r="D18" s="18">
        <v>0</v>
      </c>
      <c r="E18" s="10" t="s">
        <v>238</v>
      </c>
      <c r="F18" s="18">
        <v>0</v>
      </c>
      <c r="G18" s="10" t="s">
        <v>238</v>
      </c>
      <c r="H18" s="18">
        <v>0</v>
      </c>
      <c r="I18" s="10" t="s">
        <v>178</v>
      </c>
      <c r="J18" s="18">
        <v>0</v>
      </c>
      <c r="K18" s="10" t="s">
        <v>238</v>
      </c>
      <c r="L18" s="18">
        <v>0</v>
      </c>
      <c r="M18" s="10" t="s">
        <v>238</v>
      </c>
      <c r="N18" s="18">
        <v>0</v>
      </c>
      <c r="O18" s="10" t="s">
        <v>178</v>
      </c>
      <c r="P18" s="18">
        <v>13.4199903735524</v>
      </c>
      <c r="Q18" s="10" t="s">
        <v>159</v>
      </c>
      <c r="R18" s="18">
        <v>1.34283761703141</v>
      </c>
      <c r="S18" s="10" t="s">
        <v>180</v>
      </c>
    </row>
    <row r="19" spans="1:19" x14ac:dyDescent="0.2">
      <c r="A19" s="12" t="s">
        <v>185</v>
      </c>
      <c r="B19" s="18">
        <v>0</v>
      </c>
      <c r="C19" s="10" t="s">
        <v>238</v>
      </c>
      <c r="D19" s="18">
        <v>0</v>
      </c>
      <c r="E19" s="10" t="s">
        <v>238</v>
      </c>
      <c r="F19" s="18">
        <v>0</v>
      </c>
      <c r="G19" s="10" t="s">
        <v>238</v>
      </c>
      <c r="H19" s="18">
        <v>0</v>
      </c>
      <c r="I19" s="10" t="s">
        <v>178</v>
      </c>
      <c r="J19" s="18">
        <v>0</v>
      </c>
      <c r="K19" s="10" t="s">
        <v>238</v>
      </c>
      <c r="L19" s="18">
        <v>0</v>
      </c>
      <c r="M19" s="10" t="s">
        <v>238</v>
      </c>
      <c r="N19" s="18">
        <v>0</v>
      </c>
      <c r="O19" s="10" t="s">
        <v>178</v>
      </c>
      <c r="P19" s="18">
        <v>13.700880485764101</v>
      </c>
      <c r="Q19" s="10" t="s">
        <v>159</v>
      </c>
      <c r="R19" s="18">
        <v>1.3847903896912499</v>
      </c>
      <c r="S19" s="10" t="s">
        <v>180</v>
      </c>
    </row>
    <row r="20" spans="1:19" x14ac:dyDescent="0.2">
      <c r="A20" s="12" t="s">
        <v>187</v>
      </c>
      <c r="B20" s="18">
        <v>0</v>
      </c>
      <c r="C20" s="10" t="s">
        <v>238</v>
      </c>
      <c r="D20" s="18">
        <v>0</v>
      </c>
      <c r="E20" s="10" t="s">
        <v>238</v>
      </c>
      <c r="F20" s="18">
        <v>0</v>
      </c>
      <c r="G20" s="10" t="s">
        <v>238</v>
      </c>
      <c r="H20" s="18">
        <v>0</v>
      </c>
      <c r="I20" s="10" t="s">
        <v>178</v>
      </c>
      <c r="J20" s="18">
        <v>0</v>
      </c>
      <c r="K20" s="10" t="s">
        <v>238</v>
      </c>
      <c r="L20" s="18">
        <v>0</v>
      </c>
      <c r="M20" s="10" t="s">
        <v>238</v>
      </c>
      <c r="N20" s="18">
        <v>0</v>
      </c>
      <c r="O20" s="10" t="s">
        <v>178</v>
      </c>
      <c r="P20" s="18">
        <v>13.7874123964415</v>
      </c>
      <c r="Q20" s="10" t="s">
        <v>159</v>
      </c>
      <c r="R20" s="18">
        <v>1.4088001052839101</v>
      </c>
      <c r="S20" s="10" t="s">
        <v>180</v>
      </c>
    </row>
    <row r="21" spans="1:19" x14ac:dyDescent="0.2">
      <c r="A21" s="12" t="s">
        <v>188</v>
      </c>
      <c r="B21" s="18">
        <v>0</v>
      </c>
      <c r="C21" s="10" t="s">
        <v>238</v>
      </c>
      <c r="D21" s="18">
        <v>0</v>
      </c>
      <c r="E21" s="10" t="s">
        <v>238</v>
      </c>
      <c r="F21" s="18">
        <v>0</v>
      </c>
      <c r="G21" s="10" t="s">
        <v>238</v>
      </c>
      <c r="H21" s="18">
        <v>0</v>
      </c>
      <c r="I21" s="10" t="s">
        <v>178</v>
      </c>
      <c r="J21" s="18">
        <v>0</v>
      </c>
      <c r="K21" s="10" t="s">
        <v>238</v>
      </c>
      <c r="L21" s="18">
        <v>0</v>
      </c>
      <c r="M21" s="10" t="s">
        <v>238</v>
      </c>
      <c r="N21" s="18">
        <v>0</v>
      </c>
      <c r="O21" s="10" t="s">
        <v>178</v>
      </c>
      <c r="P21" s="18">
        <v>11.4880299628578</v>
      </c>
      <c r="Q21" s="10" t="s">
        <v>159</v>
      </c>
      <c r="R21" s="18">
        <v>1.1842625797512401</v>
      </c>
      <c r="S21" s="10" t="s">
        <v>180</v>
      </c>
    </row>
    <row r="22" spans="1:19" x14ac:dyDescent="0.2">
      <c r="A22" s="12" t="s">
        <v>189</v>
      </c>
      <c r="B22" s="18">
        <v>0</v>
      </c>
      <c r="C22" s="10" t="s">
        <v>238</v>
      </c>
      <c r="D22" s="18">
        <v>0</v>
      </c>
      <c r="E22" s="10" t="s">
        <v>238</v>
      </c>
      <c r="F22" s="18">
        <v>0</v>
      </c>
      <c r="G22" s="10" t="s">
        <v>238</v>
      </c>
      <c r="H22" s="18">
        <v>0</v>
      </c>
      <c r="I22" s="10" t="s">
        <v>178</v>
      </c>
      <c r="J22" s="18">
        <v>0</v>
      </c>
      <c r="K22" s="10" t="s">
        <v>238</v>
      </c>
      <c r="L22" s="18">
        <v>0</v>
      </c>
      <c r="M22" s="10" t="s">
        <v>238</v>
      </c>
      <c r="N22" s="18">
        <v>0</v>
      </c>
      <c r="O22" s="10" t="s">
        <v>178</v>
      </c>
      <c r="P22" s="18">
        <v>13.918779438743099</v>
      </c>
      <c r="Q22" s="10" t="s">
        <v>159</v>
      </c>
      <c r="R22" s="18">
        <v>1.44988687480642</v>
      </c>
      <c r="S22" s="10" t="s">
        <v>180</v>
      </c>
    </row>
    <row r="23" spans="1:19" x14ac:dyDescent="0.2">
      <c r="A23" s="12" t="s">
        <v>190</v>
      </c>
      <c r="B23" s="18">
        <v>0</v>
      </c>
      <c r="C23" s="10" t="s">
        <v>238</v>
      </c>
      <c r="D23" s="18">
        <v>0</v>
      </c>
      <c r="E23" s="10" t="s">
        <v>238</v>
      </c>
      <c r="F23" s="18">
        <v>0</v>
      </c>
      <c r="G23" s="10" t="s">
        <v>238</v>
      </c>
      <c r="H23" s="18">
        <v>0</v>
      </c>
      <c r="I23" s="10" t="s">
        <v>178</v>
      </c>
      <c r="J23" s="18">
        <v>0</v>
      </c>
      <c r="K23" s="10" t="s">
        <v>238</v>
      </c>
      <c r="L23" s="18">
        <v>0</v>
      </c>
      <c r="M23" s="10" t="s">
        <v>238</v>
      </c>
      <c r="N23" s="18">
        <v>0</v>
      </c>
      <c r="O23" s="10" t="s">
        <v>178</v>
      </c>
      <c r="P23" s="18">
        <v>13.228540281835601</v>
      </c>
      <c r="Q23" s="10" t="s">
        <v>159</v>
      </c>
      <c r="R23" s="18">
        <v>1.39677366081984</v>
      </c>
      <c r="S23" s="10" t="s">
        <v>180</v>
      </c>
    </row>
    <row r="24" spans="1:19" x14ac:dyDescent="0.2">
      <c r="A24" s="12" t="s">
        <v>191</v>
      </c>
      <c r="B24" s="18">
        <v>0</v>
      </c>
      <c r="C24" s="10" t="s">
        <v>238</v>
      </c>
      <c r="D24" s="18">
        <v>0</v>
      </c>
      <c r="E24" s="10" t="s">
        <v>238</v>
      </c>
      <c r="F24" s="18">
        <v>0</v>
      </c>
      <c r="G24" s="10" t="s">
        <v>238</v>
      </c>
      <c r="H24" s="18">
        <v>0</v>
      </c>
      <c r="I24" s="10" t="s">
        <v>178</v>
      </c>
      <c r="J24" s="18">
        <v>0</v>
      </c>
      <c r="K24" s="10" t="s">
        <v>238</v>
      </c>
      <c r="L24" s="18">
        <v>0</v>
      </c>
      <c r="M24" s="10" t="s">
        <v>238</v>
      </c>
      <c r="N24" s="18">
        <v>0</v>
      </c>
      <c r="O24" s="10" t="s">
        <v>178</v>
      </c>
      <c r="P24" s="18">
        <v>13.3033544394474</v>
      </c>
      <c r="Q24" s="10" t="s">
        <v>159</v>
      </c>
      <c r="R24" s="18">
        <v>1.4193719967053899</v>
      </c>
      <c r="S24" s="10" t="s">
        <v>180</v>
      </c>
    </row>
    <row r="25" spans="1:19" x14ac:dyDescent="0.2">
      <c r="A25" s="12" t="s">
        <v>192</v>
      </c>
      <c r="B25" s="18">
        <v>0</v>
      </c>
      <c r="C25" s="10" t="s">
        <v>238</v>
      </c>
      <c r="D25" s="18">
        <v>0</v>
      </c>
      <c r="E25" s="10" t="s">
        <v>238</v>
      </c>
      <c r="F25" s="18">
        <v>0</v>
      </c>
      <c r="G25" s="10" t="s">
        <v>238</v>
      </c>
      <c r="H25" s="18">
        <v>0</v>
      </c>
      <c r="I25" s="10" t="s">
        <v>178</v>
      </c>
      <c r="J25" s="18">
        <v>0</v>
      </c>
      <c r="K25" s="10" t="s">
        <v>238</v>
      </c>
      <c r="L25" s="18">
        <v>0</v>
      </c>
      <c r="M25" s="10" t="s">
        <v>238</v>
      </c>
      <c r="N25" s="18">
        <v>0</v>
      </c>
      <c r="O25" s="10" t="s">
        <v>178</v>
      </c>
      <c r="P25" s="18">
        <v>13.9042060171328</v>
      </c>
      <c r="Q25" s="10" t="s">
        <v>159</v>
      </c>
      <c r="R25" s="18">
        <v>1.48625411784824</v>
      </c>
      <c r="S25" s="10" t="s">
        <v>180</v>
      </c>
    </row>
    <row r="26" spans="1:19" x14ac:dyDescent="0.2">
      <c r="A26" s="12" t="s">
        <v>193</v>
      </c>
      <c r="B26" s="18">
        <v>0</v>
      </c>
      <c r="C26" s="10" t="s">
        <v>238</v>
      </c>
      <c r="D26" s="18">
        <v>0</v>
      </c>
      <c r="E26" s="10" t="s">
        <v>238</v>
      </c>
      <c r="F26" s="18">
        <v>0</v>
      </c>
      <c r="G26" s="10" t="s">
        <v>238</v>
      </c>
      <c r="H26" s="18">
        <v>0</v>
      </c>
      <c r="I26" s="10" t="s">
        <v>178</v>
      </c>
      <c r="J26" s="18">
        <v>0</v>
      </c>
      <c r="K26" s="10" t="s">
        <v>238</v>
      </c>
      <c r="L26" s="18">
        <v>0</v>
      </c>
      <c r="M26" s="10" t="s">
        <v>238</v>
      </c>
      <c r="N26" s="18">
        <v>0</v>
      </c>
      <c r="O26" s="10" t="s">
        <v>178</v>
      </c>
      <c r="P26" s="18">
        <v>11.852796379584101</v>
      </c>
      <c r="Q26" s="10" t="s">
        <v>159</v>
      </c>
      <c r="R26" s="18">
        <v>1.2606250931546801</v>
      </c>
      <c r="S26" s="10" t="s">
        <v>180</v>
      </c>
    </row>
    <row r="27" spans="1:19" x14ac:dyDescent="0.2">
      <c r="A27" s="12" t="s">
        <v>195</v>
      </c>
      <c r="B27" s="18">
        <v>0</v>
      </c>
      <c r="C27" s="10" t="s">
        <v>238</v>
      </c>
      <c r="D27" s="18">
        <v>0</v>
      </c>
      <c r="E27" s="10" t="s">
        <v>238</v>
      </c>
      <c r="F27" s="18">
        <v>0</v>
      </c>
      <c r="G27" s="10" t="s">
        <v>238</v>
      </c>
      <c r="H27" s="18">
        <v>0</v>
      </c>
      <c r="I27" s="10" t="s">
        <v>178</v>
      </c>
      <c r="J27" s="18">
        <v>0</v>
      </c>
      <c r="K27" s="10" t="s">
        <v>238</v>
      </c>
      <c r="L27" s="18">
        <v>0</v>
      </c>
      <c r="M27" s="10" t="s">
        <v>238</v>
      </c>
      <c r="N27" s="18">
        <v>0</v>
      </c>
      <c r="O27" s="10" t="s">
        <v>178</v>
      </c>
      <c r="P27" s="18">
        <v>16.193638606613099</v>
      </c>
      <c r="Q27" s="10" t="s">
        <v>159</v>
      </c>
      <c r="R27" s="18">
        <v>1.7077385767770099</v>
      </c>
      <c r="S27" s="10" t="s">
        <v>180</v>
      </c>
    </row>
    <row r="28" spans="1:19" x14ac:dyDescent="0.2">
      <c r="A28" s="12" t="s">
        <v>196</v>
      </c>
      <c r="B28" s="18">
        <v>0</v>
      </c>
      <c r="C28" s="10" t="s">
        <v>238</v>
      </c>
      <c r="D28" s="18">
        <v>0</v>
      </c>
      <c r="E28" s="10" t="s">
        <v>238</v>
      </c>
      <c r="F28" s="18">
        <v>0</v>
      </c>
      <c r="G28" s="10" t="s">
        <v>238</v>
      </c>
      <c r="H28" s="18">
        <v>0</v>
      </c>
      <c r="I28" s="10" t="s">
        <v>178</v>
      </c>
      <c r="J28" s="18">
        <v>0</v>
      </c>
      <c r="K28" s="10" t="s">
        <v>238</v>
      </c>
      <c r="L28" s="18">
        <v>0</v>
      </c>
      <c r="M28" s="10" t="s">
        <v>238</v>
      </c>
      <c r="N28" s="18">
        <v>0</v>
      </c>
      <c r="O28" s="10" t="s">
        <v>178</v>
      </c>
      <c r="P28" s="18">
        <v>17.354900902758001</v>
      </c>
      <c r="Q28" s="10" t="s">
        <v>159</v>
      </c>
      <c r="R28" s="18">
        <v>1.81539432187993</v>
      </c>
      <c r="S28" s="10" t="s">
        <v>180</v>
      </c>
    </row>
    <row r="29" spans="1:19" x14ac:dyDescent="0.2">
      <c r="A29" s="12" t="s">
        <v>198</v>
      </c>
      <c r="B29" s="18">
        <v>0</v>
      </c>
      <c r="C29" s="10" t="s">
        <v>238</v>
      </c>
      <c r="D29" s="18">
        <v>0</v>
      </c>
      <c r="E29" s="10" t="s">
        <v>238</v>
      </c>
      <c r="F29" s="18">
        <v>0</v>
      </c>
      <c r="G29" s="10" t="s">
        <v>238</v>
      </c>
      <c r="H29" s="18">
        <v>0</v>
      </c>
      <c r="I29" s="10" t="s">
        <v>178</v>
      </c>
      <c r="J29" s="18">
        <v>0</v>
      </c>
      <c r="K29" s="10" t="s">
        <v>238</v>
      </c>
      <c r="L29" s="18">
        <v>0</v>
      </c>
      <c r="M29" s="10" t="s">
        <v>238</v>
      </c>
      <c r="N29" s="18">
        <v>0</v>
      </c>
      <c r="O29" s="10" t="s">
        <v>178</v>
      </c>
      <c r="P29" s="18">
        <v>17.263700911494499</v>
      </c>
      <c r="Q29" s="10" t="s">
        <v>159</v>
      </c>
      <c r="R29" s="18">
        <v>1.7976229721361201</v>
      </c>
      <c r="S29" s="10" t="s">
        <v>180</v>
      </c>
    </row>
    <row r="30" spans="1:19" x14ac:dyDescent="0.2">
      <c r="A30" s="12" t="s">
        <v>199</v>
      </c>
      <c r="B30" s="18">
        <v>0</v>
      </c>
      <c r="C30" s="10" t="s">
        <v>238</v>
      </c>
      <c r="D30" s="18">
        <v>0</v>
      </c>
      <c r="E30" s="10" t="s">
        <v>238</v>
      </c>
      <c r="F30" s="18">
        <v>0</v>
      </c>
      <c r="G30" s="10" t="s">
        <v>238</v>
      </c>
      <c r="H30" s="18">
        <v>0</v>
      </c>
      <c r="I30" s="10" t="s">
        <v>178</v>
      </c>
      <c r="J30" s="18">
        <v>0</v>
      </c>
      <c r="K30" s="10" t="s">
        <v>238</v>
      </c>
      <c r="L30" s="18">
        <v>0</v>
      </c>
      <c r="M30" s="10" t="s">
        <v>238</v>
      </c>
      <c r="N30" s="18">
        <v>0</v>
      </c>
      <c r="O30" s="10" t="s">
        <v>178</v>
      </c>
      <c r="P30" s="18">
        <v>15.677141182694999</v>
      </c>
      <c r="Q30" s="10" t="s">
        <v>159</v>
      </c>
      <c r="R30" s="18">
        <v>1.63003797386275</v>
      </c>
      <c r="S30" s="10" t="s">
        <v>180</v>
      </c>
    </row>
    <row r="31" spans="1:19" x14ac:dyDescent="0.2">
      <c r="A31" s="12" t="s">
        <v>200</v>
      </c>
      <c r="B31" s="18">
        <v>0</v>
      </c>
      <c r="C31" s="10" t="s">
        <v>238</v>
      </c>
      <c r="D31" s="18">
        <v>0</v>
      </c>
      <c r="E31" s="10" t="s">
        <v>238</v>
      </c>
      <c r="F31" s="18">
        <v>0</v>
      </c>
      <c r="G31" s="10" t="s">
        <v>238</v>
      </c>
      <c r="H31" s="18">
        <v>0</v>
      </c>
      <c r="I31" s="10" t="s">
        <v>178</v>
      </c>
      <c r="J31" s="18">
        <v>0</v>
      </c>
      <c r="K31" s="10" t="s">
        <v>238</v>
      </c>
      <c r="L31" s="18">
        <v>0</v>
      </c>
      <c r="M31" s="10" t="s">
        <v>238</v>
      </c>
      <c r="N31" s="18">
        <v>0</v>
      </c>
      <c r="O31" s="10" t="s">
        <v>178</v>
      </c>
      <c r="P31" s="18">
        <v>14.067438432675401</v>
      </c>
      <c r="Q31" s="10" t="s">
        <v>159</v>
      </c>
      <c r="R31" s="18">
        <v>1.46886082951098</v>
      </c>
      <c r="S31" s="10" t="s">
        <v>180</v>
      </c>
    </row>
    <row r="32" spans="1:19" x14ac:dyDescent="0.2">
      <c r="A32" s="15" t="s">
        <v>201</v>
      </c>
      <c r="B32" s="19">
        <v>0</v>
      </c>
      <c r="C32" s="14" t="s">
        <v>238</v>
      </c>
      <c r="D32" s="19">
        <v>0</v>
      </c>
      <c r="E32" s="14" t="s">
        <v>238</v>
      </c>
      <c r="F32" s="19">
        <v>0</v>
      </c>
      <c r="G32" s="14" t="s">
        <v>238</v>
      </c>
      <c r="H32" s="19">
        <v>0</v>
      </c>
      <c r="I32" s="14" t="s">
        <v>178</v>
      </c>
      <c r="J32" s="19">
        <v>0</v>
      </c>
      <c r="K32" s="14" t="s">
        <v>238</v>
      </c>
      <c r="L32" s="19">
        <v>0</v>
      </c>
      <c r="M32" s="14" t="s">
        <v>238</v>
      </c>
      <c r="N32" s="19">
        <v>0</v>
      </c>
      <c r="O32" s="14" t="s">
        <v>178</v>
      </c>
      <c r="P32" s="19">
        <v>21.141162145506001</v>
      </c>
      <c r="Q32" s="14" t="s">
        <v>159</v>
      </c>
      <c r="R32" s="19">
        <v>2.2274405922226999</v>
      </c>
      <c r="S32" s="14" t="s">
        <v>180</v>
      </c>
    </row>
    <row r="34" spans="1:2" x14ac:dyDescent="0.2">
      <c r="A34" s="16" t="s">
        <v>202</v>
      </c>
      <c r="B34" s="16" t="s">
        <v>215</v>
      </c>
    </row>
    <row r="36" spans="1:2" x14ac:dyDescent="0.2">
      <c r="B36" s="16" t="s">
        <v>376</v>
      </c>
    </row>
    <row r="37" spans="1:2" x14ac:dyDescent="0.2">
      <c r="B37" s="16" t="s">
        <v>384</v>
      </c>
    </row>
    <row r="39" spans="1:2" x14ac:dyDescent="0.2">
      <c r="B39" s="16" t="s">
        <v>208</v>
      </c>
    </row>
    <row r="40" spans="1:2" x14ac:dyDescent="0.2">
      <c r="B40" s="16" t="s">
        <v>241</v>
      </c>
    </row>
    <row r="41" spans="1:2" x14ac:dyDescent="0.2">
      <c r="B41" s="16" t="s">
        <v>209</v>
      </c>
    </row>
    <row r="44" spans="1:2" x14ac:dyDescent="0.2">
      <c r="A44" s="17" t="str">
        <f>HYPERLINK("#'MINOR_GAMING 6'!A2", "&lt;&lt;&lt; Previous table")</f>
        <v>&lt;&lt;&lt; Previous table</v>
      </c>
    </row>
    <row r="45" spans="1:2" x14ac:dyDescent="0.2">
      <c r="A45" s="17" t="str">
        <f>HYPERLINK("#'MINOR_GAMING 8'!A2", "&gt;&gt;&gt; Next table")</f>
        <v>&gt;&gt;&gt; Next table</v>
      </c>
    </row>
  </sheetData>
  <mergeCells count="12">
    <mergeCell ref="A2:S2"/>
    <mergeCell ref="A3:S3"/>
    <mergeCell ref="A6:S6"/>
    <mergeCell ref="B5:C5"/>
    <mergeCell ref="D5:E5"/>
    <mergeCell ref="F5:G5"/>
    <mergeCell ref="H5:I5"/>
    <mergeCell ref="J5:K5"/>
    <mergeCell ref="L5:M5"/>
    <mergeCell ref="N5:O5"/>
    <mergeCell ref="P5:Q5"/>
    <mergeCell ref="R5:S5"/>
  </mergeCells>
  <pageMargins left="0.7" right="0.7" top="0.75" bottom="0.75" header="0.3" footer="0.3"/>
  <pageSetup paperSize="9" orientation="portrait" horizontalDpi="300" verticalDpi="300"/>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400-000000000000}">
  <dimension ref="A1:S45"/>
  <sheetViews>
    <sheetView workbookViewId="0"/>
  </sheetViews>
  <sheetFormatPr defaultColWidth="11.42578125" defaultRowHeight="12.75" x14ac:dyDescent="0.2"/>
  <cols>
    <col min="1" max="2" width="12.7109375" customWidth="1"/>
    <col min="3" max="3" width="4.42578125" customWidth="1"/>
    <col min="4" max="4" width="12.7109375" customWidth="1"/>
    <col min="5" max="5" width="4.42578125" customWidth="1"/>
    <col min="6" max="6" width="12.7109375" customWidth="1"/>
    <col min="7" max="7" width="4.42578125" customWidth="1"/>
    <col min="8" max="8" width="12.7109375" customWidth="1"/>
    <col min="9" max="9" width="4.42578125" customWidth="1"/>
    <col min="10" max="10" width="12.7109375" customWidth="1"/>
    <col min="11" max="11" width="4.42578125" customWidth="1"/>
    <col min="12" max="12" width="12.7109375" customWidth="1"/>
    <col min="13" max="13" width="4.42578125" customWidth="1"/>
    <col min="14" max="14" width="12.7109375" customWidth="1"/>
    <col min="15" max="15" width="4.42578125" customWidth="1"/>
    <col min="16" max="16" width="12.7109375" customWidth="1"/>
    <col min="17" max="17" width="4.42578125" customWidth="1"/>
    <col min="18" max="18" width="12.7109375" customWidth="1"/>
    <col min="19" max="19" width="4.42578125" customWidth="1"/>
  </cols>
  <sheetData>
    <row r="1" spans="1:19" x14ac:dyDescent="0.2">
      <c r="A1" s="8" t="str">
        <f>HYPERLINK("#'INDEX'!B88", "Link to index")</f>
        <v>Link to index</v>
      </c>
    </row>
    <row r="2" spans="1:19" ht="15.75" customHeight="1" x14ac:dyDescent="0.2">
      <c r="A2" s="25" t="s">
        <v>387</v>
      </c>
      <c r="B2" s="24"/>
      <c r="C2" s="24"/>
      <c r="D2" s="24"/>
      <c r="E2" s="24"/>
      <c r="F2" s="24"/>
      <c r="G2" s="24"/>
      <c r="H2" s="24"/>
      <c r="I2" s="24"/>
      <c r="J2" s="24"/>
      <c r="K2" s="24"/>
      <c r="L2" s="24"/>
      <c r="M2" s="24"/>
      <c r="N2" s="24"/>
      <c r="O2" s="24"/>
      <c r="P2" s="24"/>
      <c r="Q2" s="24"/>
      <c r="R2" s="24"/>
      <c r="S2" s="24"/>
    </row>
    <row r="3" spans="1:19" ht="15.75" customHeight="1" x14ac:dyDescent="0.2">
      <c r="A3" s="25" t="s">
        <v>106</v>
      </c>
      <c r="B3" s="24"/>
      <c r="C3" s="24"/>
      <c r="D3" s="24"/>
      <c r="E3" s="24"/>
      <c r="F3" s="24"/>
      <c r="G3" s="24"/>
      <c r="H3" s="24"/>
      <c r="I3" s="24"/>
      <c r="J3" s="24"/>
      <c r="K3" s="24"/>
      <c r="L3" s="24"/>
      <c r="M3" s="24"/>
      <c r="N3" s="24"/>
      <c r="O3" s="24"/>
      <c r="P3" s="24"/>
      <c r="Q3" s="24"/>
      <c r="R3" s="24"/>
      <c r="S3" s="24"/>
    </row>
    <row r="4" spans="1:19" ht="15.75" customHeight="1" x14ac:dyDescent="0.2"/>
    <row r="5" spans="1:19" ht="55.5" customHeight="1" x14ac:dyDescent="0.2">
      <c r="A5" s="11" t="s">
        <v>159</v>
      </c>
      <c r="B5" s="27" t="s">
        <v>160</v>
      </c>
      <c r="C5" s="27" t="s">
        <v>159</v>
      </c>
      <c r="D5" s="27" t="s">
        <v>161</v>
      </c>
      <c r="E5" s="27" t="s">
        <v>159</v>
      </c>
      <c r="F5" s="27" t="s">
        <v>162</v>
      </c>
      <c r="G5" s="27" t="s">
        <v>159</v>
      </c>
      <c r="H5" s="27" t="s">
        <v>163</v>
      </c>
      <c r="I5" s="27" t="s">
        <v>159</v>
      </c>
      <c r="J5" s="27" t="s">
        <v>164</v>
      </c>
      <c r="K5" s="27" t="s">
        <v>159</v>
      </c>
      <c r="L5" s="27" t="s">
        <v>165</v>
      </c>
      <c r="M5" s="27" t="s">
        <v>159</v>
      </c>
      <c r="N5" s="27" t="s">
        <v>166</v>
      </c>
      <c r="O5" s="27" t="s">
        <v>159</v>
      </c>
      <c r="P5" s="27" t="s">
        <v>167</v>
      </c>
      <c r="Q5" s="27" t="s">
        <v>159</v>
      </c>
      <c r="R5" s="27" t="s">
        <v>168</v>
      </c>
      <c r="S5" s="27" t="s">
        <v>159</v>
      </c>
    </row>
    <row r="6" spans="1:19" x14ac:dyDescent="0.2">
      <c r="A6" s="26" t="s">
        <v>212</v>
      </c>
      <c r="B6" s="26"/>
      <c r="C6" s="26"/>
      <c r="D6" s="26"/>
      <c r="E6" s="26"/>
      <c r="F6" s="26"/>
      <c r="G6" s="26"/>
      <c r="H6" s="26"/>
      <c r="I6" s="26"/>
      <c r="J6" s="26"/>
      <c r="K6" s="26"/>
      <c r="L6" s="26"/>
      <c r="M6" s="26"/>
      <c r="N6" s="26"/>
      <c r="O6" s="26"/>
      <c r="P6" s="26"/>
      <c r="Q6" s="26"/>
      <c r="R6" s="26"/>
      <c r="S6" s="26"/>
    </row>
    <row r="7" spans="1:19" x14ac:dyDescent="0.2">
      <c r="A7" s="12" t="s">
        <v>170</v>
      </c>
      <c r="B7" s="18">
        <v>0</v>
      </c>
      <c r="C7" s="10" t="s">
        <v>238</v>
      </c>
      <c r="D7" s="18">
        <v>0</v>
      </c>
      <c r="E7" s="10" t="s">
        <v>238</v>
      </c>
      <c r="F7" s="18">
        <v>0</v>
      </c>
      <c r="G7" s="10" t="s">
        <v>238</v>
      </c>
      <c r="H7" s="18">
        <v>81.879069213722403</v>
      </c>
      <c r="I7" s="10" t="s">
        <v>159</v>
      </c>
      <c r="J7" s="18">
        <v>0</v>
      </c>
      <c r="K7" s="10" t="s">
        <v>238</v>
      </c>
      <c r="L7" s="18">
        <v>64.506499652550602</v>
      </c>
      <c r="M7" s="10" t="s">
        <v>159</v>
      </c>
      <c r="N7" s="18">
        <v>26.944897532697301</v>
      </c>
      <c r="O7" s="10" t="s">
        <v>159</v>
      </c>
      <c r="P7" s="18">
        <v>38.841277090784502</v>
      </c>
      <c r="Q7" s="10" t="s">
        <v>159</v>
      </c>
      <c r="R7" s="18">
        <v>26.758056531413299</v>
      </c>
      <c r="S7" s="10" t="s">
        <v>159</v>
      </c>
    </row>
    <row r="8" spans="1:19" x14ac:dyDescent="0.2">
      <c r="A8" s="12" t="s">
        <v>171</v>
      </c>
      <c r="B8" s="18">
        <v>0</v>
      </c>
      <c r="C8" s="10" t="s">
        <v>238</v>
      </c>
      <c r="D8" s="18">
        <v>0</v>
      </c>
      <c r="E8" s="10" t="s">
        <v>238</v>
      </c>
      <c r="F8" s="18">
        <v>0</v>
      </c>
      <c r="G8" s="10" t="s">
        <v>238</v>
      </c>
      <c r="H8" s="18">
        <v>75.240475902408505</v>
      </c>
      <c r="I8" s="10" t="s">
        <v>159</v>
      </c>
      <c r="J8" s="18">
        <v>0</v>
      </c>
      <c r="K8" s="10" t="s">
        <v>238</v>
      </c>
      <c r="L8" s="18">
        <v>63.9902654332301</v>
      </c>
      <c r="M8" s="10" t="s">
        <v>159</v>
      </c>
      <c r="N8" s="18">
        <v>0</v>
      </c>
      <c r="O8" s="10" t="s">
        <v>178</v>
      </c>
      <c r="P8" s="18">
        <v>37.112796769425998</v>
      </c>
      <c r="Q8" s="10" t="s">
        <v>159</v>
      </c>
      <c r="R8" s="18">
        <v>18.712631609461798</v>
      </c>
      <c r="S8" s="10" t="s">
        <v>180</v>
      </c>
    </row>
    <row r="9" spans="1:19" x14ac:dyDescent="0.2">
      <c r="A9" s="12" t="s">
        <v>172</v>
      </c>
      <c r="B9" s="18">
        <v>0</v>
      </c>
      <c r="C9" s="10" t="s">
        <v>238</v>
      </c>
      <c r="D9" s="18">
        <v>0</v>
      </c>
      <c r="E9" s="10" t="s">
        <v>238</v>
      </c>
      <c r="F9" s="18">
        <v>0</v>
      </c>
      <c r="G9" s="10" t="s">
        <v>238</v>
      </c>
      <c r="H9" s="18">
        <v>90.928162443546199</v>
      </c>
      <c r="I9" s="10" t="s">
        <v>159</v>
      </c>
      <c r="J9" s="18">
        <v>0</v>
      </c>
      <c r="K9" s="10" t="s">
        <v>238</v>
      </c>
      <c r="L9" s="18">
        <v>54.084551393075998</v>
      </c>
      <c r="M9" s="10" t="s">
        <v>159</v>
      </c>
      <c r="N9" s="18">
        <v>0</v>
      </c>
      <c r="O9" s="10" t="s">
        <v>178</v>
      </c>
      <c r="P9" s="18">
        <v>33.872038909517599</v>
      </c>
      <c r="Q9" s="10" t="s">
        <v>159</v>
      </c>
      <c r="R9" s="18">
        <v>21.0478824529919</v>
      </c>
      <c r="S9" s="10" t="s">
        <v>180</v>
      </c>
    </row>
    <row r="10" spans="1:19" x14ac:dyDescent="0.2">
      <c r="A10" s="12" t="s">
        <v>173</v>
      </c>
      <c r="B10" s="18">
        <v>0</v>
      </c>
      <c r="C10" s="10" t="s">
        <v>238</v>
      </c>
      <c r="D10" s="18">
        <v>0</v>
      </c>
      <c r="E10" s="10" t="s">
        <v>238</v>
      </c>
      <c r="F10" s="18">
        <v>0</v>
      </c>
      <c r="G10" s="10" t="s">
        <v>238</v>
      </c>
      <c r="H10" s="18">
        <v>87.781063389669299</v>
      </c>
      <c r="I10" s="10" t="s">
        <v>159</v>
      </c>
      <c r="J10" s="18">
        <v>0</v>
      </c>
      <c r="K10" s="10" t="s">
        <v>238</v>
      </c>
      <c r="L10" s="18">
        <v>49.107653566304599</v>
      </c>
      <c r="M10" s="10" t="s">
        <v>159</v>
      </c>
      <c r="N10" s="18">
        <v>0</v>
      </c>
      <c r="O10" s="10" t="s">
        <v>178</v>
      </c>
      <c r="P10" s="18">
        <v>33.268440919758099</v>
      </c>
      <c r="Q10" s="10" t="s">
        <v>159</v>
      </c>
      <c r="R10" s="18">
        <v>20.358786540734801</v>
      </c>
      <c r="S10" s="10" t="s">
        <v>180</v>
      </c>
    </row>
    <row r="11" spans="1:19" x14ac:dyDescent="0.2">
      <c r="A11" s="12" t="s">
        <v>174</v>
      </c>
      <c r="B11" s="18">
        <v>0</v>
      </c>
      <c r="C11" s="10" t="s">
        <v>238</v>
      </c>
      <c r="D11" s="18">
        <v>0</v>
      </c>
      <c r="E11" s="10" t="s">
        <v>238</v>
      </c>
      <c r="F11" s="18">
        <v>0</v>
      </c>
      <c r="G11" s="10" t="s">
        <v>238</v>
      </c>
      <c r="H11" s="18">
        <v>0</v>
      </c>
      <c r="I11" s="10" t="s">
        <v>375</v>
      </c>
      <c r="J11" s="18">
        <v>0</v>
      </c>
      <c r="K11" s="10" t="s">
        <v>238</v>
      </c>
      <c r="L11" s="18">
        <v>43.462232145063602</v>
      </c>
      <c r="M11" s="10" t="s">
        <v>159</v>
      </c>
      <c r="N11" s="18">
        <v>0</v>
      </c>
      <c r="O11" s="10" t="s">
        <v>178</v>
      </c>
      <c r="P11" s="18">
        <v>29.7605389563534</v>
      </c>
      <c r="Q11" s="10" t="s">
        <v>159</v>
      </c>
      <c r="R11" s="18">
        <v>3.9753077340807601</v>
      </c>
      <c r="S11" s="10" t="s">
        <v>180</v>
      </c>
    </row>
    <row r="12" spans="1:19" x14ac:dyDescent="0.2">
      <c r="A12" s="12" t="s">
        <v>175</v>
      </c>
      <c r="B12" s="18">
        <v>0</v>
      </c>
      <c r="C12" s="10" t="s">
        <v>238</v>
      </c>
      <c r="D12" s="18">
        <v>0</v>
      </c>
      <c r="E12" s="10" t="s">
        <v>238</v>
      </c>
      <c r="F12" s="18">
        <v>0</v>
      </c>
      <c r="G12" s="10" t="s">
        <v>238</v>
      </c>
      <c r="H12" s="18">
        <v>0</v>
      </c>
      <c r="I12" s="10" t="s">
        <v>178</v>
      </c>
      <c r="J12" s="18">
        <v>0</v>
      </c>
      <c r="K12" s="10" t="s">
        <v>238</v>
      </c>
      <c r="L12" s="18">
        <v>29.343242045173401</v>
      </c>
      <c r="M12" s="10" t="s">
        <v>159</v>
      </c>
      <c r="N12" s="18">
        <v>0</v>
      </c>
      <c r="O12" s="10" t="s">
        <v>178</v>
      </c>
      <c r="P12" s="18">
        <v>26.276300119524301</v>
      </c>
      <c r="Q12" s="10" t="s">
        <v>159</v>
      </c>
      <c r="R12" s="18">
        <v>3.2850867778417498</v>
      </c>
      <c r="S12" s="10" t="s">
        <v>180</v>
      </c>
    </row>
    <row r="13" spans="1:19" x14ac:dyDescent="0.2">
      <c r="A13" s="12" t="s">
        <v>176</v>
      </c>
      <c r="B13" s="18">
        <v>0</v>
      </c>
      <c r="C13" s="10" t="s">
        <v>238</v>
      </c>
      <c r="D13" s="18">
        <v>0</v>
      </c>
      <c r="E13" s="10" t="s">
        <v>238</v>
      </c>
      <c r="F13" s="18">
        <v>0</v>
      </c>
      <c r="G13" s="10" t="s">
        <v>238</v>
      </c>
      <c r="H13" s="18">
        <v>0</v>
      </c>
      <c r="I13" s="10" t="s">
        <v>178</v>
      </c>
      <c r="J13" s="18">
        <v>0</v>
      </c>
      <c r="K13" s="10" t="s">
        <v>238</v>
      </c>
      <c r="L13" s="18">
        <v>29.391384634568201</v>
      </c>
      <c r="M13" s="10" t="s">
        <v>159</v>
      </c>
      <c r="N13" s="18">
        <v>0</v>
      </c>
      <c r="O13" s="10" t="s">
        <v>178</v>
      </c>
      <c r="P13" s="18">
        <v>23.390605788288799</v>
      </c>
      <c r="Q13" s="10" t="s">
        <v>159</v>
      </c>
      <c r="R13" s="18">
        <v>3.0015538631274499</v>
      </c>
      <c r="S13" s="10" t="s">
        <v>180</v>
      </c>
    </row>
    <row r="14" spans="1:19" x14ac:dyDescent="0.2">
      <c r="A14" s="12" t="s">
        <v>177</v>
      </c>
      <c r="B14" s="18">
        <v>0</v>
      </c>
      <c r="C14" s="10" t="s">
        <v>238</v>
      </c>
      <c r="D14" s="18">
        <v>0</v>
      </c>
      <c r="E14" s="10" t="s">
        <v>238</v>
      </c>
      <c r="F14" s="18">
        <v>0</v>
      </c>
      <c r="G14" s="10" t="s">
        <v>238</v>
      </c>
      <c r="H14" s="18">
        <v>0</v>
      </c>
      <c r="I14" s="10" t="s">
        <v>178</v>
      </c>
      <c r="J14" s="18">
        <v>0</v>
      </c>
      <c r="K14" s="10" t="s">
        <v>238</v>
      </c>
      <c r="L14" s="18">
        <v>24.719538184853999</v>
      </c>
      <c r="M14" s="10" t="s">
        <v>159</v>
      </c>
      <c r="N14" s="18">
        <v>0</v>
      </c>
      <c r="O14" s="10" t="s">
        <v>178</v>
      </c>
      <c r="P14" s="18">
        <v>22.579208819757898</v>
      </c>
      <c r="Q14" s="10" t="s">
        <v>159</v>
      </c>
      <c r="R14" s="18">
        <v>2.81017221526634</v>
      </c>
      <c r="S14" s="10" t="s">
        <v>180</v>
      </c>
    </row>
    <row r="15" spans="1:19" x14ac:dyDescent="0.2">
      <c r="A15" s="12" t="s">
        <v>181</v>
      </c>
      <c r="B15" s="18">
        <v>0</v>
      </c>
      <c r="C15" s="10" t="s">
        <v>238</v>
      </c>
      <c r="D15" s="18">
        <v>0</v>
      </c>
      <c r="E15" s="10" t="s">
        <v>238</v>
      </c>
      <c r="F15" s="18">
        <v>0</v>
      </c>
      <c r="G15" s="10" t="s">
        <v>238</v>
      </c>
      <c r="H15" s="18">
        <v>0</v>
      </c>
      <c r="I15" s="10" t="s">
        <v>178</v>
      </c>
      <c r="J15" s="18">
        <v>0</v>
      </c>
      <c r="K15" s="10" t="s">
        <v>238</v>
      </c>
      <c r="L15" s="18">
        <v>0</v>
      </c>
      <c r="M15" s="10" t="s">
        <v>280</v>
      </c>
      <c r="N15" s="18">
        <v>0</v>
      </c>
      <c r="O15" s="10" t="s">
        <v>178</v>
      </c>
      <c r="P15" s="18">
        <v>22.016210547058101</v>
      </c>
      <c r="Q15" s="10" t="s">
        <v>159</v>
      </c>
      <c r="R15" s="18">
        <v>2.1652731434441299</v>
      </c>
      <c r="S15" s="10" t="s">
        <v>180</v>
      </c>
    </row>
    <row r="16" spans="1:19" x14ac:dyDescent="0.2">
      <c r="A16" s="12" t="s">
        <v>182</v>
      </c>
      <c r="B16" s="18">
        <v>0</v>
      </c>
      <c r="C16" s="10" t="s">
        <v>238</v>
      </c>
      <c r="D16" s="18">
        <v>0</v>
      </c>
      <c r="E16" s="10" t="s">
        <v>238</v>
      </c>
      <c r="F16" s="18">
        <v>0</v>
      </c>
      <c r="G16" s="10" t="s">
        <v>238</v>
      </c>
      <c r="H16" s="18">
        <v>0</v>
      </c>
      <c r="I16" s="10" t="s">
        <v>178</v>
      </c>
      <c r="J16" s="18">
        <v>0</v>
      </c>
      <c r="K16" s="10" t="s">
        <v>238</v>
      </c>
      <c r="L16" s="18">
        <v>0</v>
      </c>
      <c r="M16" s="10" t="s">
        <v>238</v>
      </c>
      <c r="N16" s="18">
        <v>0</v>
      </c>
      <c r="O16" s="10" t="s">
        <v>178</v>
      </c>
      <c r="P16" s="18">
        <v>21.128999543225099</v>
      </c>
      <c r="Q16" s="10" t="s">
        <v>159</v>
      </c>
      <c r="R16" s="18">
        <v>2.0873445267158499</v>
      </c>
      <c r="S16" s="10" t="s">
        <v>180</v>
      </c>
    </row>
    <row r="17" spans="1:19" x14ac:dyDescent="0.2">
      <c r="A17" s="12" t="s">
        <v>183</v>
      </c>
      <c r="B17" s="18">
        <v>0</v>
      </c>
      <c r="C17" s="10" t="s">
        <v>238</v>
      </c>
      <c r="D17" s="18">
        <v>0</v>
      </c>
      <c r="E17" s="10" t="s">
        <v>238</v>
      </c>
      <c r="F17" s="18">
        <v>0</v>
      </c>
      <c r="G17" s="10" t="s">
        <v>238</v>
      </c>
      <c r="H17" s="18">
        <v>0</v>
      </c>
      <c r="I17" s="10" t="s">
        <v>178</v>
      </c>
      <c r="J17" s="18">
        <v>0</v>
      </c>
      <c r="K17" s="10" t="s">
        <v>238</v>
      </c>
      <c r="L17" s="18">
        <v>0</v>
      </c>
      <c r="M17" s="10" t="s">
        <v>238</v>
      </c>
      <c r="N17" s="18">
        <v>0</v>
      </c>
      <c r="O17" s="10" t="s">
        <v>178</v>
      </c>
      <c r="P17" s="18">
        <v>19.180191351084201</v>
      </c>
      <c r="Q17" s="10" t="s">
        <v>159</v>
      </c>
      <c r="R17" s="18">
        <v>1.90497894605715</v>
      </c>
      <c r="S17" s="10" t="s">
        <v>180</v>
      </c>
    </row>
    <row r="18" spans="1:19" x14ac:dyDescent="0.2">
      <c r="A18" s="12" t="s">
        <v>184</v>
      </c>
      <c r="B18" s="18">
        <v>0</v>
      </c>
      <c r="C18" s="10" t="s">
        <v>238</v>
      </c>
      <c r="D18" s="18">
        <v>0</v>
      </c>
      <c r="E18" s="10" t="s">
        <v>238</v>
      </c>
      <c r="F18" s="18">
        <v>0</v>
      </c>
      <c r="G18" s="10" t="s">
        <v>238</v>
      </c>
      <c r="H18" s="18">
        <v>0</v>
      </c>
      <c r="I18" s="10" t="s">
        <v>178</v>
      </c>
      <c r="J18" s="18">
        <v>0</v>
      </c>
      <c r="K18" s="10" t="s">
        <v>238</v>
      </c>
      <c r="L18" s="18">
        <v>0</v>
      </c>
      <c r="M18" s="10" t="s">
        <v>238</v>
      </c>
      <c r="N18" s="18">
        <v>0</v>
      </c>
      <c r="O18" s="10" t="s">
        <v>178</v>
      </c>
      <c r="P18" s="18">
        <v>18.1455566040554</v>
      </c>
      <c r="Q18" s="10" t="s">
        <v>159</v>
      </c>
      <c r="R18" s="18">
        <v>1.81568952820703</v>
      </c>
      <c r="S18" s="10" t="s">
        <v>180</v>
      </c>
    </row>
    <row r="19" spans="1:19" x14ac:dyDescent="0.2">
      <c r="A19" s="12" t="s">
        <v>185</v>
      </c>
      <c r="B19" s="18">
        <v>0</v>
      </c>
      <c r="C19" s="10" t="s">
        <v>238</v>
      </c>
      <c r="D19" s="18">
        <v>0</v>
      </c>
      <c r="E19" s="10" t="s">
        <v>238</v>
      </c>
      <c r="F19" s="18">
        <v>0</v>
      </c>
      <c r="G19" s="10" t="s">
        <v>238</v>
      </c>
      <c r="H19" s="18">
        <v>0</v>
      </c>
      <c r="I19" s="10" t="s">
        <v>178</v>
      </c>
      <c r="J19" s="18">
        <v>0</v>
      </c>
      <c r="K19" s="10" t="s">
        <v>238</v>
      </c>
      <c r="L19" s="18">
        <v>0</v>
      </c>
      <c r="M19" s="10" t="s">
        <v>238</v>
      </c>
      <c r="N19" s="18">
        <v>0</v>
      </c>
      <c r="O19" s="10" t="s">
        <v>178</v>
      </c>
      <c r="P19" s="18">
        <v>17.927098631150098</v>
      </c>
      <c r="Q19" s="10" t="s">
        <v>159</v>
      </c>
      <c r="R19" s="18">
        <v>1.8119473361773</v>
      </c>
      <c r="S19" s="10" t="s">
        <v>180</v>
      </c>
    </row>
    <row r="20" spans="1:19" x14ac:dyDescent="0.2">
      <c r="A20" s="12" t="s">
        <v>187</v>
      </c>
      <c r="B20" s="18">
        <v>0</v>
      </c>
      <c r="C20" s="10" t="s">
        <v>238</v>
      </c>
      <c r="D20" s="18">
        <v>0</v>
      </c>
      <c r="E20" s="10" t="s">
        <v>238</v>
      </c>
      <c r="F20" s="18">
        <v>0</v>
      </c>
      <c r="G20" s="10" t="s">
        <v>238</v>
      </c>
      <c r="H20" s="18">
        <v>0</v>
      </c>
      <c r="I20" s="10" t="s">
        <v>178</v>
      </c>
      <c r="J20" s="18">
        <v>0</v>
      </c>
      <c r="K20" s="10" t="s">
        <v>238</v>
      </c>
      <c r="L20" s="18">
        <v>0</v>
      </c>
      <c r="M20" s="10" t="s">
        <v>238</v>
      </c>
      <c r="N20" s="18">
        <v>0</v>
      </c>
      <c r="O20" s="10" t="s">
        <v>178</v>
      </c>
      <c r="P20" s="18">
        <v>17.494826744944699</v>
      </c>
      <c r="Q20" s="10" t="s">
        <v>159</v>
      </c>
      <c r="R20" s="18">
        <v>1.7876243236593901</v>
      </c>
      <c r="S20" s="10" t="s">
        <v>180</v>
      </c>
    </row>
    <row r="21" spans="1:19" x14ac:dyDescent="0.2">
      <c r="A21" s="12" t="s">
        <v>188</v>
      </c>
      <c r="B21" s="18">
        <v>0</v>
      </c>
      <c r="C21" s="10" t="s">
        <v>238</v>
      </c>
      <c r="D21" s="18">
        <v>0</v>
      </c>
      <c r="E21" s="10" t="s">
        <v>238</v>
      </c>
      <c r="F21" s="18">
        <v>0</v>
      </c>
      <c r="G21" s="10" t="s">
        <v>238</v>
      </c>
      <c r="H21" s="18">
        <v>0</v>
      </c>
      <c r="I21" s="10" t="s">
        <v>178</v>
      </c>
      <c r="J21" s="18">
        <v>0</v>
      </c>
      <c r="K21" s="10" t="s">
        <v>238</v>
      </c>
      <c r="L21" s="18">
        <v>0</v>
      </c>
      <c r="M21" s="10" t="s">
        <v>238</v>
      </c>
      <c r="N21" s="18">
        <v>0</v>
      </c>
      <c r="O21" s="10" t="s">
        <v>178</v>
      </c>
      <c r="P21" s="18">
        <v>14.2388557029092</v>
      </c>
      <c r="Q21" s="10" t="s">
        <v>159</v>
      </c>
      <c r="R21" s="18">
        <v>1.4678360033836599</v>
      </c>
      <c r="S21" s="10" t="s">
        <v>180</v>
      </c>
    </row>
    <row r="22" spans="1:19" x14ac:dyDescent="0.2">
      <c r="A22" s="12" t="s">
        <v>189</v>
      </c>
      <c r="B22" s="18">
        <v>0</v>
      </c>
      <c r="C22" s="10" t="s">
        <v>238</v>
      </c>
      <c r="D22" s="18">
        <v>0</v>
      </c>
      <c r="E22" s="10" t="s">
        <v>238</v>
      </c>
      <c r="F22" s="18">
        <v>0</v>
      </c>
      <c r="G22" s="10" t="s">
        <v>238</v>
      </c>
      <c r="H22" s="18">
        <v>0</v>
      </c>
      <c r="I22" s="10" t="s">
        <v>178</v>
      </c>
      <c r="J22" s="18">
        <v>0</v>
      </c>
      <c r="K22" s="10" t="s">
        <v>238</v>
      </c>
      <c r="L22" s="18">
        <v>0</v>
      </c>
      <c r="M22" s="10" t="s">
        <v>238</v>
      </c>
      <c r="N22" s="18">
        <v>0</v>
      </c>
      <c r="O22" s="10" t="s">
        <v>178</v>
      </c>
      <c r="P22" s="18">
        <v>16.739576090607201</v>
      </c>
      <c r="Q22" s="10" t="s">
        <v>159</v>
      </c>
      <c r="R22" s="18">
        <v>1.74372269999749</v>
      </c>
      <c r="S22" s="10" t="s">
        <v>180</v>
      </c>
    </row>
    <row r="23" spans="1:19" x14ac:dyDescent="0.2">
      <c r="A23" s="12" t="s">
        <v>190</v>
      </c>
      <c r="B23" s="18">
        <v>0</v>
      </c>
      <c r="C23" s="10" t="s">
        <v>238</v>
      </c>
      <c r="D23" s="18">
        <v>0</v>
      </c>
      <c r="E23" s="10" t="s">
        <v>238</v>
      </c>
      <c r="F23" s="18">
        <v>0</v>
      </c>
      <c r="G23" s="10" t="s">
        <v>238</v>
      </c>
      <c r="H23" s="18">
        <v>0</v>
      </c>
      <c r="I23" s="10" t="s">
        <v>178</v>
      </c>
      <c r="J23" s="18">
        <v>0</v>
      </c>
      <c r="K23" s="10" t="s">
        <v>238</v>
      </c>
      <c r="L23" s="18">
        <v>0</v>
      </c>
      <c r="M23" s="10" t="s">
        <v>238</v>
      </c>
      <c r="N23" s="18">
        <v>0</v>
      </c>
      <c r="O23" s="10" t="s">
        <v>178</v>
      </c>
      <c r="P23" s="18">
        <v>15.5435348311568</v>
      </c>
      <c r="Q23" s="10" t="s">
        <v>159</v>
      </c>
      <c r="R23" s="18">
        <v>1.64120905146331</v>
      </c>
      <c r="S23" s="10" t="s">
        <v>180</v>
      </c>
    </row>
    <row r="24" spans="1:19" x14ac:dyDescent="0.2">
      <c r="A24" s="12" t="s">
        <v>191</v>
      </c>
      <c r="B24" s="18">
        <v>0</v>
      </c>
      <c r="C24" s="10" t="s">
        <v>238</v>
      </c>
      <c r="D24" s="18">
        <v>0</v>
      </c>
      <c r="E24" s="10" t="s">
        <v>238</v>
      </c>
      <c r="F24" s="18">
        <v>0</v>
      </c>
      <c r="G24" s="10" t="s">
        <v>238</v>
      </c>
      <c r="H24" s="18">
        <v>0</v>
      </c>
      <c r="I24" s="10" t="s">
        <v>178</v>
      </c>
      <c r="J24" s="18">
        <v>0</v>
      </c>
      <c r="K24" s="10" t="s">
        <v>238</v>
      </c>
      <c r="L24" s="18">
        <v>0</v>
      </c>
      <c r="M24" s="10" t="s">
        <v>238</v>
      </c>
      <c r="N24" s="18">
        <v>0</v>
      </c>
      <c r="O24" s="10" t="s">
        <v>178</v>
      </c>
      <c r="P24" s="18">
        <v>15.2800014333829</v>
      </c>
      <c r="Q24" s="10" t="s">
        <v>159</v>
      </c>
      <c r="R24" s="18">
        <v>1.63026597862056</v>
      </c>
      <c r="S24" s="10" t="s">
        <v>180</v>
      </c>
    </row>
    <row r="25" spans="1:19" x14ac:dyDescent="0.2">
      <c r="A25" s="12" t="s">
        <v>192</v>
      </c>
      <c r="B25" s="18">
        <v>0</v>
      </c>
      <c r="C25" s="10" t="s">
        <v>238</v>
      </c>
      <c r="D25" s="18">
        <v>0</v>
      </c>
      <c r="E25" s="10" t="s">
        <v>238</v>
      </c>
      <c r="F25" s="18">
        <v>0</v>
      </c>
      <c r="G25" s="10" t="s">
        <v>238</v>
      </c>
      <c r="H25" s="18">
        <v>0</v>
      </c>
      <c r="I25" s="10" t="s">
        <v>178</v>
      </c>
      <c r="J25" s="18">
        <v>0</v>
      </c>
      <c r="K25" s="10" t="s">
        <v>238</v>
      </c>
      <c r="L25" s="18">
        <v>0</v>
      </c>
      <c r="M25" s="10" t="s">
        <v>238</v>
      </c>
      <c r="N25" s="18">
        <v>0</v>
      </c>
      <c r="O25" s="10" t="s">
        <v>178</v>
      </c>
      <c r="P25" s="18">
        <v>15.5594686382201</v>
      </c>
      <c r="Q25" s="10" t="s">
        <v>159</v>
      </c>
      <c r="R25" s="18">
        <v>1.6631891318777901</v>
      </c>
      <c r="S25" s="10" t="s">
        <v>180</v>
      </c>
    </row>
    <row r="26" spans="1:19" x14ac:dyDescent="0.2">
      <c r="A26" s="12" t="s">
        <v>193</v>
      </c>
      <c r="B26" s="18">
        <v>0</v>
      </c>
      <c r="C26" s="10" t="s">
        <v>238</v>
      </c>
      <c r="D26" s="18">
        <v>0</v>
      </c>
      <c r="E26" s="10" t="s">
        <v>238</v>
      </c>
      <c r="F26" s="18">
        <v>0</v>
      </c>
      <c r="G26" s="10" t="s">
        <v>238</v>
      </c>
      <c r="H26" s="18">
        <v>0</v>
      </c>
      <c r="I26" s="10" t="s">
        <v>178</v>
      </c>
      <c r="J26" s="18">
        <v>0</v>
      </c>
      <c r="K26" s="10" t="s">
        <v>238</v>
      </c>
      <c r="L26" s="18">
        <v>0</v>
      </c>
      <c r="M26" s="10" t="s">
        <v>238</v>
      </c>
      <c r="N26" s="18">
        <v>0</v>
      </c>
      <c r="O26" s="10" t="s">
        <v>178</v>
      </c>
      <c r="P26" s="18">
        <v>13.040295642332699</v>
      </c>
      <c r="Q26" s="10" t="s">
        <v>159</v>
      </c>
      <c r="R26" s="18">
        <v>1.38692367458497</v>
      </c>
      <c r="S26" s="10" t="s">
        <v>180</v>
      </c>
    </row>
    <row r="27" spans="1:19" x14ac:dyDescent="0.2">
      <c r="A27" s="12" t="s">
        <v>195</v>
      </c>
      <c r="B27" s="18">
        <v>0</v>
      </c>
      <c r="C27" s="10" t="s">
        <v>238</v>
      </c>
      <c r="D27" s="18">
        <v>0</v>
      </c>
      <c r="E27" s="10" t="s">
        <v>238</v>
      </c>
      <c r="F27" s="18">
        <v>0</v>
      </c>
      <c r="G27" s="10" t="s">
        <v>238</v>
      </c>
      <c r="H27" s="18">
        <v>0</v>
      </c>
      <c r="I27" s="10" t="s">
        <v>178</v>
      </c>
      <c r="J27" s="18">
        <v>0</v>
      </c>
      <c r="K27" s="10" t="s">
        <v>238</v>
      </c>
      <c r="L27" s="18">
        <v>0</v>
      </c>
      <c r="M27" s="10" t="s">
        <v>238</v>
      </c>
      <c r="N27" s="18">
        <v>0</v>
      </c>
      <c r="O27" s="10" t="s">
        <v>178</v>
      </c>
      <c r="P27" s="18">
        <v>17.569275496556202</v>
      </c>
      <c r="Q27" s="10" t="s">
        <v>159</v>
      </c>
      <c r="R27" s="18">
        <v>1.85280962854385</v>
      </c>
      <c r="S27" s="10" t="s">
        <v>180</v>
      </c>
    </row>
    <row r="28" spans="1:19" x14ac:dyDescent="0.2">
      <c r="A28" s="12" t="s">
        <v>196</v>
      </c>
      <c r="B28" s="18">
        <v>0</v>
      </c>
      <c r="C28" s="10" t="s">
        <v>238</v>
      </c>
      <c r="D28" s="18">
        <v>0</v>
      </c>
      <c r="E28" s="10" t="s">
        <v>238</v>
      </c>
      <c r="F28" s="18">
        <v>0</v>
      </c>
      <c r="G28" s="10" t="s">
        <v>238</v>
      </c>
      <c r="H28" s="18">
        <v>0</v>
      </c>
      <c r="I28" s="10" t="s">
        <v>178</v>
      </c>
      <c r="J28" s="18">
        <v>0</v>
      </c>
      <c r="K28" s="10" t="s">
        <v>238</v>
      </c>
      <c r="L28" s="18">
        <v>0</v>
      </c>
      <c r="M28" s="10" t="s">
        <v>238</v>
      </c>
      <c r="N28" s="18">
        <v>0</v>
      </c>
      <c r="O28" s="10" t="s">
        <v>178</v>
      </c>
      <c r="P28" s="18">
        <v>18.504544973448901</v>
      </c>
      <c r="Q28" s="10" t="s">
        <v>159</v>
      </c>
      <c r="R28" s="18">
        <v>1.9356518404799601</v>
      </c>
      <c r="S28" s="10" t="s">
        <v>180</v>
      </c>
    </row>
    <row r="29" spans="1:19" x14ac:dyDescent="0.2">
      <c r="A29" s="12" t="s">
        <v>198</v>
      </c>
      <c r="B29" s="18">
        <v>0</v>
      </c>
      <c r="C29" s="10" t="s">
        <v>238</v>
      </c>
      <c r="D29" s="18">
        <v>0</v>
      </c>
      <c r="E29" s="10" t="s">
        <v>238</v>
      </c>
      <c r="F29" s="18">
        <v>0</v>
      </c>
      <c r="G29" s="10" t="s">
        <v>238</v>
      </c>
      <c r="H29" s="18">
        <v>0</v>
      </c>
      <c r="I29" s="10" t="s">
        <v>178</v>
      </c>
      <c r="J29" s="18">
        <v>0</v>
      </c>
      <c r="K29" s="10" t="s">
        <v>238</v>
      </c>
      <c r="L29" s="18">
        <v>0</v>
      </c>
      <c r="M29" s="10" t="s">
        <v>238</v>
      </c>
      <c r="N29" s="18">
        <v>0</v>
      </c>
      <c r="O29" s="10" t="s">
        <v>178</v>
      </c>
      <c r="P29" s="18">
        <v>18.063088665187902</v>
      </c>
      <c r="Q29" s="10" t="s">
        <v>159</v>
      </c>
      <c r="R29" s="18">
        <v>1.8808610794834699</v>
      </c>
      <c r="S29" s="10" t="s">
        <v>180</v>
      </c>
    </row>
    <row r="30" spans="1:19" x14ac:dyDescent="0.2">
      <c r="A30" s="12" t="s">
        <v>199</v>
      </c>
      <c r="B30" s="18">
        <v>0</v>
      </c>
      <c r="C30" s="10" t="s">
        <v>238</v>
      </c>
      <c r="D30" s="18">
        <v>0</v>
      </c>
      <c r="E30" s="10" t="s">
        <v>238</v>
      </c>
      <c r="F30" s="18">
        <v>0</v>
      </c>
      <c r="G30" s="10" t="s">
        <v>238</v>
      </c>
      <c r="H30" s="18">
        <v>0</v>
      </c>
      <c r="I30" s="10" t="s">
        <v>178</v>
      </c>
      <c r="J30" s="18">
        <v>0</v>
      </c>
      <c r="K30" s="10" t="s">
        <v>238</v>
      </c>
      <c r="L30" s="18">
        <v>0</v>
      </c>
      <c r="M30" s="10" t="s">
        <v>238</v>
      </c>
      <c r="N30" s="18">
        <v>0</v>
      </c>
      <c r="O30" s="10" t="s">
        <v>178</v>
      </c>
      <c r="P30" s="18">
        <v>16.1442952582529</v>
      </c>
      <c r="Q30" s="10" t="s">
        <v>159</v>
      </c>
      <c r="R30" s="18">
        <v>1.6786105339953801</v>
      </c>
      <c r="S30" s="10" t="s">
        <v>180</v>
      </c>
    </row>
    <row r="31" spans="1:19" x14ac:dyDescent="0.2">
      <c r="A31" s="12" t="s">
        <v>200</v>
      </c>
      <c r="B31" s="18">
        <v>0</v>
      </c>
      <c r="C31" s="10" t="s">
        <v>238</v>
      </c>
      <c r="D31" s="18">
        <v>0</v>
      </c>
      <c r="E31" s="10" t="s">
        <v>238</v>
      </c>
      <c r="F31" s="18">
        <v>0</v>
      </c>
      <c r="G31" s="10" t="s">
        <v>238</v>
      </c>
      <c r="H31" s="18">
        <v>0</v>
      </c>
      <c r="I31" s="10" t="s">
        <v>178</v>
      </c>
      <c r="J31" s="18">
        <v>0</v>
      </c>
      <c r="K31" s="10" t="s">
        <v>238</v>
      </c>
      <c r="L31" s="18">
        <v>0</v>
      </c>
      <c r="M31" s="10" t="s">
        <v>238</v>
      </c>
      <c r="N31" s="18">
        <v>0</v>
      </c>
      <c r="O31" s="10" t="s">
        <v>178</v>
      </c>
      <c r="P31" s="18">
        <v>14.2862922717317</v>
      </c>
      <c r="Q31" s="10" t="s">
        <v>159</v>
      </c>
      <c r="R31" s="18">
        <v>1.49171259695368</v>
      </c>
      <c r="S31" s="10" t="s">
        <v>180</v>
      </c>
    </row>
    <row r="32" spans="1:19" x14ac:dyDescent="0.2">
      <c r="A32" s="15" t="s">
        <v>201</v>
      </c>
      <c r="B32" s="19">
        <v>0</v>
      </c>
      <c r="C32" s="14" t="s">
        <v>238</v>
      </c>
      <c r="D32" s="19">
        <v>0</v>
      </c>
      <c r="E32" s="14" t="s">
        <v>238</v>
      </c>
      <c r="F32" s="19">
        <v>0</v>
      </c>
      <c r="G32" s="14" t="s">
        <v>238</v>
      </c>
      <c r="H32" s="19">
        <v>0</v>
      </c>
      <c r="I32" s="14" t="s">
        <v>178</v>
      </c>
      <c r="J32" s="19">
        <v>0</v>
      </c>
      <c r="K32" s="14" t="s">
        <v>238</v>
      </c>
      <c r="L32" s="19">
        <v>0</v>
      </c>
      <c r="M32" s="14" t="s">
        <v>238</v>
      </c>
      <c r="N32" s="19">
        <v>0</v>
      </c>
      <c r="O32" s="14" t="s">
        <v>178</v>
      </c>
      <c r="P32" s="19">
        <v>21.141162145506001</v>
      </c>
      <c r="Q32" s="14" t="s">
        <v>159</v>
      </c>
      <c r="R32" s="19">
        <v>2.2274405922226999</v>
      </c>
      <c r="S32" s="14" t="s">
        <v>180</v>
      </c>
    </row>
    <row r="34" spans="1:2" x14ac:dyDescent="0.2">
      <c r="A34" s="16" t="s">
        <v>202</v>
      </c>
      <c r="B34" s="16" t="s">
        <v>215</v>
      </c>
    </row>
    <row r="36" spans="1:2" x14ac:dyDescent="0.2">
      <c r="B36" s="16" t="s">
        <v>376</v>
      </c>
    </row>
    <row r="37" spans="1:2" x14ac:dyDescent="0.2">
      <c r="B37" s="16" t="s">
        <v>384</v>
      </c>
    </row>
    <row r="39" spans="1:2" x14ac:dyDescent="0.2">
      <c r="B39" s="16" t="s">
        <v>208</v>
      </c>
    </row>
    <row r="40" spans="1:2" x14ac:dyDescent="0.2">
      <c r="B40" s="16" t="s">
        <v>241</v>
      </c>
    </row>
    <row r="41" spans="1:2" x14ac:dyDescent="0.2">
      <c r="B41" s="16" t="s">
        <v>209</v>
      </c>
    </row>
    <row r="44" spans="1:2" x14ac:dyDescent="0.2">
      <c r="A44" s="17" t="str">
        <f>HYPERLINK("#'MINOR_GAMING 7'!A2", "&lt;&lt;&lt; Previous table")</f>
        <v>&lt;&lt;&lt; Previous table</v>
      </c>
    </row>
    <row r="45" spans="1:2" x14ac:dyDescent="0.2">
      <c r="A45" s="17" t="str">
        <f>HYPERLINK("#'MINOR_GAMING 9'!A2", "&gt;&gt;&gt; Next table")</f>
        <v>&gt;&gt;&gt; Next table</v>
      </c>
    </row>
  </sheetData>
  <mergeCells count="12">
    <mergeCell ref="A2:S2"/>
    <mergeCell ref="A3:S3"/>
    <mergeCell ref="A6:S6"/>
    <mergeCell ref="B5:C5"/>
    <mergeCell ref="D5:E5"/>
    <mergeCell ref="F5:G5"/>
    <mergeCell ref="H5:I5"/>
    <mergeCell ref="J5:K5"/>
    <mergeCell ref="L5:M5"/>
    <mergeCell ref="N5:O5"/>
    <mergeCell ref="P5:Q5"/>
    <mergeCell ref="R5:S5"/>
  </mergeCells>
  <pageMargins left="0.7" right="0.7" top="0.75" bottom="0.75" header="0.3" footer="0.3"/>
  <pageSetup paperSize="9" orientation="portrait" horizontalDpi="300" verticalDpi="300"/>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500-000000000000}">
  <dimension ref="A1:S45"/>
  <sheetViews>
    <sheetView workbookViewId="0"/>
  </sheetViews>
  <sheetFormatPr defaultColWidth="11.42578125" defaultRowHeight="12.75" x14ac:dyDescent="0.2"/>
  <cols>
    <col min="1" max="2" width="12.7109375" customWidth="1"/>
    <col min="3" max="3" width="4.42578125" customWidth="1"/>
    <col min="4" max="4" width="12.7109375" customWidth="1"/>
    <col min="5" max="5" width="4.42578125" customWidth="1"/>
    <col min="6" max="6" width="12.7109375" customWidth="1"/>
    <col min="7" max="7" width="4.42578125" customWidth="1"/>
    <col min="8" max="8" width="12.7109375" customWidth="1"/>
    <col min="9" max="9" width="4.42578125" customWidth="1"/>
    <col min="10" max="10" width="12.7109375" customWidth="1"/>
    <col min="11" max="11" width="4.42578125" customWidth="1"/>
    <col min="12" max="12" width="12.7109375" customWidth="1"/>
    <col min="13" max="13" width="4.42578125" customWidth="1"/>
    <col min="14" max="14" width="12.7109375" customWidth="1"/>
    <col min="15" max="15" width="4.42578125" customWidth="1"/>
    <col min="16" max="16" width="12.7109375" customWidth="1"/>
    <col min="17" max="17" width="4.42578125" customWidth="1"/>
    <col min="18" max="18" width="12.7109375" customWidth="1"/>
    <col min="19" max="19" width="4.42578125" customWidth="1"/>
  </cols>
  <sheetData>
    <row r="1" spans="1:19" x14ac:dyDescent="0.2">
      <c r="A1" s="8" t="str">
        <f>HYPERLINK("#'INDEX'!B89", "Link to index")</f>
        <v>Link to index</v>
      </c>
    </row>
    <row r="2" spans="1:19" ht="15.75" customHeight="1" x14ac:dyDescent="0.2">
      <c r="A2" s="25" t="s">
        <v>388</v>
      </c>
      <c r="B2" s="24"/>
      <c r="C2" s="24"/>
      <c r="D2" s="24"/>
      <c r="E2" s="24"/>
      <c r="F2" s="24"/>
      <c r="G2" s="24"/>
      <c r="H2" s="24"/>
      <c r="I2" s="24"/>
      <c r="J2" s="24"/>
      <c r="K2" s="24"/>
      <c r="L2" s="24"/>
      <c r="M2" s="24"/>
      <c r="N2" s="24"/>
      <c r="O2" s="24"/>
      <c r="P2" s="24"/>
      <c r="Q2" s="24"/>
      <c r="R2" s="24"/>
      <c r="S2" s="24"/>
    </row>
    <row r="3" spans="1:19" ht="15.75" customHeight="1" x14ac:dyDescent="0.2">
      <c r="A3" s="25" t="s">
        <v>107</v>
      </c>
      <c r="B3" s="24"/>
      <c r="C3" s="24"/>
      <c r="D3" s="24"/>
      <c r="E3" s="24"/>
      <c r="F3" s="24"/>
      <c r="G3" s="24"/>
      <c r="H3" s="24"/>
      <c r="I3" s="24"/>
      <c r="J3" s="24"/>
      <c r="K3" s="24"/>
      <c r="L3" s="24"/>
      <c r="M3" s="24"/>
      <c r="N3" s="24"/>
      <c r="O3" s="24"/>
      <c r="P3" s="24"/>
      <c r="Q3" s="24"/>
      <c r="R3" s="24"/>
      <c r="S3" s="24"/>
    </row>
    <row r="4" spans="1:19" ht="15.75" customHeight="1" x14ac:dyDescent="0.2"/>
    <row r="5" spans="1:19" ht="55.5" customHeight="1" x14ac:dyDescent="0.2">
      <c r="A5" s="11" t="s">
        <v>159</v>
      </c>
      <c r="B5" s="27" t="s">
        <v>160</v>
      </c>
      <c r="C5" s="27" t="s">
        <v>159</v>
      </c>
      <c r="D5" s="27" t="s">
        <v>161</v>
      </c>
      <c r="E5" s="27" t="s">
        <v>159</v>
      </c>
      <c r="F5" s="27" t="s">
        <v>162</v>
      </c>
      <c r="G5" s="27" t="s">
        <v>159</v>
      </c>
      <c r="H5" s="27" t="s">
        <v>163</v>
      </c>
      <c r="I5" s="27" t="s">
        <v>159</v>
      </c>
      <c r="J5" s="27" t="s">
        <v>164</v>
      </c>
      <c r="K5" s="27" t="s">
        <v>159</v>
      </c>
      <c r="L5" s="27" t="s">
        <v>165</v>
      </c>
      <c r="M5" s="27" t="s">
        <v>159</v>
      </c>
      <c r="N5" s="27" t="s">
        <v>166</v>
      </c>
      <c r="O5" s="27" t="s">
        <v>159</v>
      </c>
      <c r="P5" s="27" t="s">
        <v>167</v>
      </c>
      <c r="Q5" s="27" t="s">
        <v>159</v>
      </c>
      <c r="R5" s="27" t="s">
        <v>168</v>
      </c>
      <c r="S5" s="27" t="s">
        <v>159</v>
      </c>
    </row>
    <row r="6" spans="1:19" x14ac:dyDescent="0.2">
      <c r="A6" s="26" t="s">
        <v>222</v>
      </c>
      <c r="B6" s="26"/>
      <c r="C6" s="26"/>
      <c r="D6" s="26"/>
      <c r="E6" s="26"/>
      <c r="F6" s="26"/>
      <c r="G6" s="26"/>
      <c r="H6" s="26"/>
      <c r="I6" s="26"/>
      <c r="J6" s="26"/>
      <c r="K6" s="26"/>
      <c r="L6" s="26"/>
      <c r="M6" s="26"/>
      <c r="N6" s="26"/>
      <c r="O6" s="26"/>
      <c r="P6" s="26"/>
      <c r="Q6" s="26"/>
      <c r="R6" s="26"/>
      <c r="S6" s="26"/>
    </row>
    <row r="7" spans="1:19" x14ac:dyDescent="0.2">
      <c r="A7" s="12" t="s">
        <v>170</v>
      </c>
      <c r="B7" s="9">
        <v>0</v>
      </c>
      <c r="C7" s="10" t="s">
        <v>238</v>
      </c>
      <c r="D7" s="9">
        <v>0</v>
      </c>
      <c r="E7" s="10" t="s">
        <v>238</v>
      </c>
      <c r="F7" s="9">
        <v>0</v>
      </c>
      <c r="G7" s="10" t="s">
        <v>238</v>
      </c>
      <c r="H7" s="9">
        <v>0.19182107989645</v>
      </c>
      <c r="I7" s="10" t="s">
        <v>159</v>
      </c>
      <c r="J7" s="9">
        <v>0</v>
      </c>
      <c r="K7" s="10" t="s">
        <v>238</v>
      </c>
      <c r="L7" s="9">
        <v>0.16694483397274801</v>
      </c>
      <c r="M7" s="10" t="s">
        <v>159</v>
      </c>
      <c r="N7" s="9">
        <v>6.1010084213276999E-2</v>
      </c>
      <c r="O7" s="10" t="s">
        <v>159</v>
      </c>
      <c r="P7" s="9">
        <v>8.4861917725347805E-2</v>
      </c>
      <c r="Q7" s="10" t="s">
        <v>159</v>
      </c>
      <c r="R7" s="9">
        <v>5.8302349624917399E-2</v>
      </c>
      <c r="S7" s="10" t="s">
        <v>159</v>
      </c>
    </row>
    <row r="8" spans="1:19" x14ac:dyDescent="0.2">
      <c r="A8" s="12" t="s">
        <v>171</v>
      </c>
      <c r="B8" s="9">
        <v>0</v>
      </c>
      <c r="C8" s="10" t="s">
        <v>238</v>
      </c>
      <c r="D8" s="9">
        <v>0</v>
      </c>
      <c r="E8" s="10" t="s">
        <v>238</v>
      </c>
      <c r="F8" s="9">
        <v>0</v>
      </c>
      <c r="G8" s="10" t="s">
        <v>238</v>
      </c>
      <c r="H8" s="9">
        <v>0.16907040986766</v>
      </c>
      <c r="I8" s="10" t="s">
        <v>159</v>
      </c>
      <c r="J8" s="9">
        <v>0</v>
      </c>
      <c r="K8" s="10" t="s">
        <v>238</v>
      </c>
      <c r="L8" s="9">
        <v>0.16268128562300299</v>
      </c>
      <c r="M8" s="10" t="s">
        <v>159</v>
      </c>
      <c r="N8" s="9">
        <v>0</v>
      </c>
      <c r="O8" s="10" t="s">
        <v>178</v>
      </c>
      <c r="P8" s="9">
        <v>8.01027861989317E-2</v>
      </c>
      <c r="Q8" s="10" t="s">
        <v>159</v>
      </c>
      <c r="R8" s="9">
        <v>3.9582352832540697E-2</v>
      </c>
      <c r="S8" s="10" t="s">
        <v>180</v>
      </c>
    </row>
    <row r="9" spans="1:19" x14ac:dyDescent="0.2">
      <c r="A9" s="12" t="s">
        <v>172</v>
      </c>
      <c r="B9" s="9">
        <v>0</v>
      </c>
      <c r="C9" s="10" t="s">
        <v>238</v>
      </c>
      <c r="D9" s="9">
        <v>0</v>
      </c>
      <c r="E9" s="10" t="s">
        <v>238</v>
      </c>
      <c r="F9" s="9">
        <v>0</v>
      </c>
      <c r="G9" s="10" t="s">
        <v>238</v>
      </c>
      <c r="H9" s="9">
        <v>0.20096743637125999</v>
      </c>
      <c r="I9" s="10" t="s">
        <v>159</v>
      </c>
      <c r="J9" s="9">
        <v>0</v>
      </c>
      <c r="K9" s="10" t="s">
        <v>238</v>
      </c>
      <c r="L9" s="9">
        <v>0.135806979967242</v>
      </c>
      <c r="M9" s="10" t="s">
        <v>159</v>
      </c>
      <c r="N9" s="9">
        <v>0</v>
      </c>
      <c r="O9" s="10" t="s">
        <v>178</v>
      </c>
      <c r="P9" s="9">
        <v>7.1896935933147596E-2</v>
      </c>
      <c r="Q9" s="10" t="s">
        <v>159</v>
      </c>
      <c r="R9" s="9">
        <v>4.3423682172975903E-2</v>
      </c>
      <c r="S9" s="10" t="s">
        <v>180</v>
      </c>
    </row>
    <row r="10" spans="1:19" x14ac:dyDescent="0.2">
      <c r="A10" s="12" t="s">
        <v>173</v>
      </c>
      <c r="B10" s="9">
        <v>0</v>
      </c>
      <c r="C10" s="10" t="s">
        <v>238</v>
      </c>
      <c r="D10" s="9">
        <v>0</v>
      </c>
      <c r="E10" s="10" t="s">
        <v>238</v>
      </c>
      <c r="F10" s="9">
        <v>0</v>
      </c>
      <c r="G10" s="10" t="s">
        <v>238</v>
      </c>
      <c r="H10" s="9">
        <v>0.192815988476774</v>
      </c>
      <c r="I10" s="10" t="s">
        <v>159</v>
      </c>
      <c r="J10" s="9">
        <v>0</v>
      </c>
      <c r="K10" s="10" t="s">
        <v>238</v>
      </c>
      <c r="L10" s="9">
        <v>0.12275426874536</v>
      </c>
      <c r="M10" s="10" t="s">
        <v>159</v>
      </c>
      <c r="N10" s="9">
        <v>0</v>
      </c>
      <c r="O10" s="10" t="s">
        <v>178</v>
      </c>
      <c r="P10" s="9">
        <v>7.0346722702659001E-2</v>
      </c>
      <c r="Q10" s="10" t="s">
        <v>159</v>
      </c>
      <c r="R10" s="9">
        <v>4.1356923107858101E-2</v>
      </c>
      <c r="S10" s="10" t="s">
        <v>180</v>
      </c>
    </row>
    <row r="11" spans="1:19" x14ac:dyDescent="0.2">
      <c r="A11" s="12" t="s">
        <v>174</v>
      </c>
      <c r="B11" s="9">
        <v>0</v>
      </c>
      <c r="C11" s="10" t="s">
        <v>238</v>
      </c>
      <c r="D11" s="9">
        <v>0</v>
      </c>
      <c r="E11" s="10" t="s">
        <v>238</v>
      </c>
      <c r="F11" s="9">
        <v>0</v>
      </c>
      <c r="G11" s="10" t="s">
        <v>238</v>
      </c>
      <c r="H11" s="9">
        <v>0</v>
      </c>
      <c r="I11" s="10" t="s">
        <v>375</v>
      </c>
      <c r="J11" s="9">
        <v>0</v>
      </c>
      <c r="K11" s="10" t="s">
        <v>238</v>
      </c>
      <c r="L11" s="9">
        <v>0.10725347924348801</v>
      </c>
      <c r="M11" s="10" t="s">
        <v>159</v>
      </c>
      <c r="N11" s="9">
        <v>0</v>
      </c>
      <c r="O11" s="10" t="s">
        <v>178</v>
      </c>
      <c r="P11" s="9">
        <v>6.1788700536254397E-2</v>
      </c>
      <c r="Q11" s="10" t="s">
        <v>159</v>
      </c>
      <c r="R11" s="9">
        <v>7.9045818816570607E-3</v>
      </c>
      <c r="S11" s="10" t="s">
        <v>180</v>
      </c>
    </row>
    <row r="12" spans="1:19" x14ac:dyDescent="0.2">
      <c r="A12" s="12" t="s">
        <v>175</v>
      </c>
      <c r="B12" s="9">
        <v>0</v>
      </c>
      <c r="C12" s="10" t="s">
        <v>238</v>
      </c>
      <c r="D12" s="9">
        <v>0</v>
      </c>
      <c r="E12" s="10" t="s">
        <v>238</v>
      </c>
      <c r="F12" s="9">
        <v>0</v>
      </c>
      <c r="G12" s="10" t="s">
        <v>238</v>
      </c>
      <c r="H12" s="9">
        <v>0</v>
      </c>
      <c r="I12" s="10" t="s">
        <v>178</v>
      </c>
      <c r="J12" s="9">
        <v>0</v>
      </c>
      <c r="K12" s="10" t="s">
        <v>238</v>
      </c>
      <c r="L12" s="9">
        <v>7.0439034992392999E-2</v>
      </c>
      <c r="M12" s="10" t="s">
        <v>159</v>
      </c>
      <c r="N12" s="9">
        <v>0</v>
      </c>
      <c r="O12" s="10" t="s">
        <v>178</v>
      </c>
      <c r="P12" s="9">
        <v>5.3934678283557802E-2</v>
      </c>
      <c r="Q12" s="10" t="s">
        <v>159</v>
      </c>
      <c r="R12" s="9">
        <v>6.4144645702015699E-3</v>
      </c>
      <c r="S12" s="10" t="s">
        <v>180</v>
      </c>
    </row>
    <row r="13" spans="1:19" x14ac:dyDescent="0.2">
      <c r="A13" s="12" t="s">
        <v>176</v>
      </c>
      <c r="B13" s="9">
        <v>0</v>
      </c>
      <c r="C13" s="10" t="s">
        <v>238</v>
      </c>
      <c r="D13" s="9">
        <v>0</v>
      </c>
      <c r="E13" s="10" t="s">
        <v>238</v>
      </c>
      <c r="F13" s="9">
        <v>0</v>
      </c>
      <c r="G13" s="10" t="s">
        <v>238</v>
      </c>
      <c r="H13" s="9">
        <v>0</v>
      </c>
      <c r="I13" s="10" t="s">
        <v>178</v>
      </c>
      <c r="J13" s="9">
        <v>0</v>
      </c>
      <c r="K13" s="10" t="s">
        <v>238</v>
      </c>
      <c r="L13" s="9">
        <v>6.5517578125000003E-2</v>
      </c>
      <c r="M13" s="10" t="s">
        <v>159</v>
      </c>
      <c r="N13" s="9">
        <v>0</v>
      </c>
      <c r="O13" s="10" t="s">
        <v>178</v>
      </c>
      <c r="P13" s="9">
        <v>4.4446964698119401E-2</v>
      </c>
      <c r="Q13" s="10" t="s">
        <v>159</v>
      </c>
      <c r="R13" s="9">
        <v>5.72371685179372E-3</v>
      </c>
      <c r="S13" s="10" t="s">
        <v>180</v>
      </c>
    </row>
    <row r="14" spans="1:19" x14ac:dyDescent="0.2">
      <c r="A14" s="12" t="s">
        <v>177</v>
      </c>
      <c r="B14" s="9">
        <v>0</v>
      </c>
      <c r="C14" s="10" t="s">
        <v>238</v>
      </c>
      <c r="D14" s="9">
        <v>0</v>
      </c>
      <c r="E14" s="10" t="s">
        <v>238</v>
      </c>
      <c r="F14" s="9">
        <v>0</v>
      </c>
      <c r="G14" s="10" t="s">
        <v>238</v>
      </c>
      <c r="H14" s="9">
        <v>0</v>
      </c>
      <c r="I14" s="10" t="s">
        <v>178</v>
      </c>
      <c r="J14" s="9">
        <v>0</v>
      </c>
      <c r="K14" s="10" t="s">
        <v>238</v>
      </c>
      <c r="L14" s="9">
        <v>5.5721062618595801E-2</v>
      </c>
      <c r="M14" s="10" t="s">
        <v>159</v>
      </c>
      <c r="N14" s="9">
        <v>0</v>
      </c>
      <c r="O14" s="10" t="s">
        <v>178</v>
      </c>
      <c r="P14" s="9">
        <v>4.2133245688655202E-2</v>
      </c>
      <c r="Q14" s="10" t="s">
        <v>159</v>
      </c>
      <c r="R14" s="9">
        <v>5.42047578556342E-3</v>
      </c>
      <c r="S14" s="10" t="s">
        <v>180</v>
      </c>
    </row>
    <row r="15" spans="1:19" x14ac:dyDescent="0.2">
      <c r="A15" s="12" t="s">
        <v>181</v>
      </c>
      <c r="B15" s="9">
        <v>0</v>
      </c>
      <c r="C15" s="10" t="s">
        <v>238</v>
      </c>
      <c r="D15" s="9">
        <v>0</v>
      </c>
      <c r="E15" s="10" t="s">
        <v>238</v>
      </c>
      <c r="F15" s="9">
        <v>0</v>
      </c>
      <c r="G15" s="10" t="s">
        <v>238</v>
      </c>
      <c r="H15" s="9">
        <v>0</v>
      </c>
      <c r="I15" s="10" t="s">
        <v>178</v>
      </c>
      <c r="J15" s="9">
        <v>0</v>
      </c>
      <c r="K15" s="10" t="s">
        <v>238</v>
      </c>
      <c r="L15" s="9">
        <v>0</v>
      </c>
      <c r="M15" s="10" t="s">
        <v>280</v>
      </c>
      <c r="N15" s="9">
        <v>0</v>
      </c>
      <c r="O15" s="10" t="s">
        <v>178</v>
      </c>
      <c r="P15" s="9">
        <v>3.9284510739433502E-2</v>
      </c>
      <c r="Q15" s="10" t="s">
        <v>159</v>
      </c>
      <c r="R15" s="9">
        <v>4.0257367976226201E-3</v>
      </c>
      <c r="S15" s="10" t="s">
        <v>180</v>
      </c>
    </row>
    <row r="16" spans="1:19" x14ac:dyDescent="0.2">
      <c r="A16" s="12" t="s">
        <v>182</v>
      </c>
      <c r="B16" s="9">
        <v>0</v>
      </c>
      <c r="C16" s="10" t="s">
        <v>238</v>
      </c>
      <c r="D16" s="9">
        <v>0</v>
      </c>
      <c r="E16" s="10" t="s">
        <v>238</v>
      </c>
      <c r="F16" s="9">
        <v>0</v>
      </c>
      <c r="G16" s="10" t="s">
        <v>238</v>
      </c>
      <c r="H16" s="9">
        <v>0</v>
      </c>
      <c r="I16" s="10" t="s">
        <v>178</v>
      </c>
      <c r="J16" s="9">
        <v>0</v>
      </c>
      <c r="K16" s="10" t="s">
        <v>238</v>
      </c>
      <c r="L16" s="9">
        <v>0</v>
      </c>
      <c r="M16" s="10" t="s">
        <v>238</v>
      </c>
      <c r="N16" s="9">
        <v>0</v>
      </c>
      <c r="O16" s="10" t="s">
        <v>178</v>
      </c>
      <c r="P16" s="9">
        <v>3.67349305762667E-2</v>
      </c>
      <c r="Q16" s="10" t="s">
        <v>159</v>
      </c>
      <c r="R16" s="9">
        <v>3.7456897789686599E-3</v>
      </c>
      <c r="S16" s="10" t="s">
        <v>180</v>
      </c>
    </row>
    <row r="17" spans="1:19" x14ac:dyDescent="0.2">
      <c r="A17" s="12" t="s">
        <v>183</v>
      </c>
      <c r="B17" s="9">
        <v>0</v>
      </c>
      <c r="C17" s="10" t="s">
        <v>238</v>
      </c>
      <c r="D17" s="9">
        <v>0</v>
      </c>
      <c r="E17" s="10" t="s">
        <v>238</v>
      </c>
      <c r="F17" s="9">
        <v>0</v>
      </c>
      <c r="G17" s="10" t="s">
        <v>238</v>
      </c>
      <c r="H17" s="9">
        <v>0</v>
      </c>
      <c r="I17" s="10" t="s">
        <v>178</v>
      </c>
      <c r="J17" s="9">
        <v>0</v>
      </c>
      <c r="K17" s="10" t="s">
        <v>238</v>
      </c>
      <c r="L17" s="9">
        <v>0</v>
      </c>
      <c r="M17" s="10" t="s">
        <v>238</v>
      </c>
      <c r="N17" s="9">
        <v>0</v>
      </c>
      <c r="O17" s="10" t="s">
        <v>178</v>
      </c>
      <c r="P17" s="9">
        <v>3.2515149190764703E-2</v>
      </c>
      <c r="Q17" s="10" t="s">
        <v>159</v>
      </c>
      <c r="R17" s="9">
        <v>3.3893995509585301E-3</v>
      </c>
      <c r="S17" s="10" t="s">
        <v>180</v>
      </c>
    </row>
    <row r="18" spans="1:19" x14ac:dyDescent="0.2">
      <c r="A18" s="12" t="s">
        <v>184</v>
      </c>
      <c r="B18" s="9">
        <v>0</v>
      </c>
      <c r="C18" s="10" t="s">
        <v>238</v>
      </c>
      <c r="D18" s="9">
        <v>0</v>
      </c>
      <c r="E18" s="10" t="s">
        <v>238</v>
      </c>
      <c r="F18" s="9">
        <v>0</v>
      </c>
      <c r="G18" s="10" t="s">
        <v>238</v>
      </c>
      <c r="H18" s="9">
        <v>0</v>
      </c>
      <c r="I18" s="10" t="s">
        <v>178</v>
      </c>
      <c r="J18" s="9">
        <v>0</v>
      </c>
      <c r="K18" s="10" t="s">
        <v>238</v>
      </c>
      <c r="L18" s="9">
        <v>0</v>
      </c>
      <c r="M18" s="10" t="s">
        <v>238</v>
      </c>
      <c r="N18" s="9">
        <v>0</v>
      </c>
      <c r="O18" s="10" t="s">
        <v>178</v>
      </c>
      <c r="P18" s="9">
        <v>2.8889495225102299E-2</v>
      </c>
      <c r="Q18" s="10" t="s">
        <v>159</v>
      </c>
      <c r="R18" s="9">
        <v>3.09485219216261E-3</v>
      </c>
      <c r="S18" s="10" t="s">
        <v>180</v>
      </c>
    </row>
    <row r="19" spans="1:19" x14ac:dyDescent="0.2">
      <c r="A19" s="12" t="s">
        <v>185</v>
      </c>
      <c r="B19" s="9">
        <v>0</v>
      </c>
      <c r="C19" s="10" t="s">
        <v>238</v>
      </c>
      <c r="D19" s="9">
        <v>0</v>
      </c>
      <c r="E19" s="10" t="s">
        <v>238</v>
      </c>
      <c r="F19" s="9">
        <v>0</v>
      </c>
      <c r="G19" s="10" t="s">
        <v>238</v>
      </c>
      <c r="H19" s="9">
        <v>0</v>
      </c>
      <c r="I19" s="10" t="s">
        <v>178</v>
      </c>
      <c r="J19" s="9">
        <v>0</v>
      </c>
      <c r="K19" s="10" t="s">
        <v>238</v>
      </c>
      <c r="L19" s="9">
        <v>0</v>
      </c>
      <c r="M19" s="10" t="s">
        <v>238</v>
      </c>
      <c r="N19" s="9">
        <v>0</v>
      </c>
      <c r="O19" s="10" t="s">
        <v>178</v>
      </c>
      <c r="P19" s="9">
        <v>2.5885874736035999E-2</v>
      </c>
      <c r="Q19" s="10" t="s">
        <v>159</v>
      </c>
      <c r="R19" s="9">
        <v>2.9816835619825301E-3</v>
      </c>
      <c r="S19" s="10" t="s">
        <v>180</v>
      </c>
    </row>
    <row r="20" spans="1:19" x14ac:dyDescent="0.2">
      <c r="A20" s="12" t="s">
        <v>187</v>
      </c>
      <c r="B20" s="9">
        <v>0</v>
      </c>
      <c r="C20" s="10" t="s">
        <v>238</v>
      </c>
      <c r="D20" s="9">
        <v>0</v>
      </c>
      <c r="E20" s="10" t="s">
        <v>238</v>
      </c>
      <c r="F20" s="9">
        <v>0</v>
      </c>
      <c r="G20" s="10" t="s">
        <v>238</v>
      </c>
      <c r="H20" s="9">
        <v>0</v>
      </c>
      <c r="I20" s="10" t="s">
        <v>178</v>
      </c>
      <c r="J20" s="9">
        <v>0</v>
      </c>
      <c r="K20" s="10" t="s">
        <v>238</v>
      </c>
      <c r="L20" s="9">
        <v>0</v>
      </c>
      <c r="M20" s="10" t="s">
        <v>238</v>
      </c>
      <c r="N20" s="9">
        <v>0</v>
      </c>
      <c r="O20" s="10" t="s">
        <v>178</v>
      </c>
      <c r="P20" s="9">
        <v>2.42009941331555E-2</v>
      </c>
      <c r="Q20" s="10" t="s">
        <v>159</v>
      </c>
      <c r="R20" s="9">
        <v>2.8231953261189302E-3</v>
      </c>
      <c r="S20" s="10" t="s">
        <v>180</v>
      </c>
    </row>
    <row r="21" spans="1:19" x14ac:dyDescent="0.2">
      <c r="A21" s="12" t="s">
        <v>188</v>
      </c>
      <c r="B21" s="9">
        <v>0</v>
      </c>
      <c r="C21" s="10" t="s">
        <v>238</v>
      </c>
      <c r="D21" s="9">
        <v>0</v>
      </c>
      <c r="E21" s="10" t="s">
        <v>238</v>
      </c>
      <c r="F21" s="9">
        <v>0</v>
      </c>
      <c r="G21" s="10" t="s">
        <v>238</v>
      </c>
      <c r="H21" s="9">
        <v>0</v>
      </c>
      <c r="I21" s="10" t="s">
        <v>178</v>
      </c>
      <c r="J21" s="9">
        <v>0</v>
      </c>
      <c r="K21" s="10" t="s">
        <v>238</v>
      </c>
      <c r="L21" s="9">
        <v>0</v>
      </c>
      <c r="M21" s="10" t="s">
        <v>238</v>
      </c>
      <c r="N21" s="9">
        <v>0</v>
      </c>
      <c r="O21" s="10" t="s">
        <v>178</v>
      </c>
      <c r="P21" s="9">
        <v>2.0095206398192698E-2</v>
      </c>
      <c r="Q21" s="10" t="s">
        <v>159</v>
      </c>
      <c r="R21" s="9">
        <v>2.32989160303558E-3</v>
      </c>
      <c r="S21" s="10" t="s">
        <v>180</v>
      </c>
    </row>
    <row r="22" spans="1:19" x14ac:dyDescent="0.2">
      <c r="A22" s="12" t="s">
        <v>189</v>
      </c>
      <c r="B22" s="9">
        <v>0</v>
      </c>
      <c r="C22" s="10" t="s">
        <v>238</v>
      </c>
      <c r="D22" s="9">
        <v>0</v>
      </c>
      <c r="E22" s="10" t="s">
        <v>238</v>
      </c>
      <c r="F22" s="9">
        <v>0</v>
      </c>
      <c r="G22" s="10" t="s">
        <v>238</v>
      </c>
      <c r="H22" s="9">
        <v>0</v>
      </c>
      <c r="I22" s="10" t="s">
        <v>178</v>
      </c>
      <c r="J22" s="9">
        <v>0</v>
      </c>
      <c r="K22" s="10" t="s">
        <v>238</v>
      </c>
      <c r="L22" s="9">
        <v>0</v>
      </c>
      <c r="M22" s="10" t="s">
        <v>238</v>
      </c>
      <c r="N22" s="9">
        <v>0</v>
      </c>
      <c r="O22" s="10" t="s">
        <v>178</v>
      </c>
      <c r="P22" s="9">
        <v>2.2857827372999299E-2</v>
      </c>
      <c r="Q22" s="10" t="s">
        <v>159</v>
      </c>
      <c r="R22" s="9">
        <v>2.6939266647263501E-3</v>
      </c>
      <c r="S22" s="10" t="s">
        <v>180</v>
      </c>
    </row>
    <row r="23" spans="1:19" x14ac:dyDescent="0.2">
      <c r="A23" s="12" t="s">
        <v>190</v>
      </c>
      <c r="B23" s="9">
        <v>0</v>
      </c>
      <c r="C23" s="10" t="s">
        <v>238</v>
      </c>
      <c r="D23" s="9">
        <v>0</v>
      </c>
      <c r="E23" s="10" t="s">
        <v>238</v>
      </c>
      <c r="F23" s="9">
        <v>0</v>
      </c>
      <c r="G23" s="10" t="s">
        <v>238</v>
      </c>
      <c r="H23" s="9">
        <v>0</v>
      </c>
      <c r="I23" s="10" t="s">
        <v>178</v>
      </c>
      <c r="J23" s="9">
        <v>0</v>
      </c>
      <c r="K23" s="10" t="s">
        <v>238</v>
      </c>
      <c r="L23" s="9">
        <v>0</v>
      </c>
      <c r="M23" s="10" t="s">
        <v>238</v>
      </c>
      <c r="N23" s="9">
        <v>0</v>
      </c>
      <c r="O23" s="10" t="s">
        <v>178</v>
      </c>
      <c r="P23" s="9">
        <v>1.9937347263453101E-2</v>
      </c>
      <c r="Q23" s="10" t="s">
        <v>159</v>
      </c>
      <c r="R23" s="9">
        <v>2.50260688216893E-3</v>
      </c>
      <c r="S23" s="10" t="s">
        <v>180</v>
      </c>
    </row>
    <row r="24" spans="1:19" x14ac:dyDescent="0.2">
      <c r="A24" s="12" t="s">
        <v>191</v>
      </c>
      <c r="B24" s="9">
        <v>0</v>
      </c>
      <c r="C24" s="10" t="s">
        <v>238</v>
      </c>
      <c r="D24" s="9">
        <v>0</v>
      </c>
      <c r="E24" s="10" t="s">
        <v>238</v>
      </c>
      <c r="F24" s="9">
        <v>0</v>
      </c>
      <c r="G24" s="10" t="s">
        <v>238</v>
      </c>
      <c r="H24" s="9">
        <v>0</v>
      </c>
      <c r="I24" s="10" t="s">
        <v>178</v>
      </c>
      <c r="J24" s="9">
        <v>0</v>
      </c>
      <c r="K24" s="10" t="s">
        <v>238</v>
      </c>
      <c r="L24" s="9">
        <v>0</v>
      </c>
      <c r="M24" s="10" t="s">
        <v>238</v>
      </c>
      <c r="N24" s="9">
        <v>0</v>
      </c>
      <c r="O24" s="10" t="s">
        <v>178</v>
      </c>
      <c r="P24" s="9">
        <v>1.9255314264726101E-2</v>
      </c>
      <c r="Q24" s="10" t="s">
        <v>159</v>
      </c>
      <c r="R24" s="9">
        <v>2.51728356653185E-3</v>
      </c>
      <c r="S24" s="10" t="s">
        <v>180</v>
      </c>
    </row>
    <row r="25" spans="1:19" x14ac:dyDescent="0.2">
      <c r="A25" s="12" t="s">
        <v>192</v>
      </c>
      <c r="B25" s="9">
        <v>0</v>
      </c>
      <c r="C25" s="10" t="s">
        <v>238</v>
      </c>
      <c r="D25" s="9">
        <v>0</v>
      </c>
      <c r="E25" s="10" t="s">
        <v>238</v>
      </c>
      <c r="F25" s="9">
        <v>0</v>
      </c>
      <c r="G25" s="10" t="s">
        <v>238</v>
      </c>
      <c r="H25" s="9">
        <v>0</v>
      </c>
      <c r="I25" s="10" t="s">
        <v>178</v>
      </c>
      <c r="J25" s="9">
        <v>0</v>
      </c>
      <c r="K25" s="10" t="s">
        <v>238</v>
      </c>
      <c r="L25" s="9">
        <v>0</v>
      </c>
      <c r="M25" s="10" t="s">
        <v>238</v>
      </c>
      <c r="N25" s="9">
        <v>0</v>
      </c>
      <c r="O25" s="10" t="s">
        <v>178</v>
      </c>
      <c r="P25" s="9">
        <v>1.9085594662527301E-2</v>
      </c>
      <c r="Q25" s="10" t="s">
        <v>159</v>
      </c>
      <c r="R25" s="9">
        <v>2.54365078988499E-3</v>
      </c>
      <c r="S25" s="10" t="s">
        <v>180</v>
      </c>
    </row>
    <row r="26" spans="1:19" x14ac:dyDescent="0.2">
      <c r="A26" s="12" t="s">
        <v>193</v>
      </c>
      <c r="B26" s="9">
        <v>0</v>
      </c>
      <c r="C26" s="10" t="s">
        <v>238</v>
      </c>
      <c r="D26" s="9">
        <v>0</v>
      </c>
      <c r="E26" s="10" t="s">
        <v>238</v>
      </c>
      <c r="F26" s="9">
        <v>0</v>
      </c>
      <c r="G26" s="10" t="s">
        <v>238</v>
      </c>
      <c r="H26" s="9">
        <v>0</v>
      </c>
      <c r="I26" s="10" t="s">
        <v>178</v>
      </c>
      <c r="J26" s="9">
        <v>0</v>
      </c>
      <c r="K26" s="10" t="s">
        <v>238</v>
      </c>
      <c r="L26" s="9">
        <v>0</v>
      </c>
      <c r="M26" s="10" t="s">
        <v>238</v>
      </c>
      <c r="N26" s="9">
        <v>0</v>
      </c>
      <c r="O26" s="10" t="s">
        <v>178</v>
      </c>
      <c r="P26" s="9">
        <v>1.6054567451433001E-2</v>
      </c>
      <c r="Q26" s="10" t="s">
        <v>159</v>
      </c>
      <c r="R26" s="9">
        <v>2.09643796214245E-3</v>
      </c>
      <c r="S26" s="10" t="s">
        <v>180</v>
      </c>
    </row>
    <row r="27" spans="1:19" x14ac:dyDescent="0.2">
      <c r="A27" s="12" t="s">
        <v>195</v>
      </c>
      <c r="B27" s="9">
        <v>0</v>
      </c>
      <c r="C27" s="10" t="s">
        <v>238</v>
      </c>
      <c r="D27" s="9">
        <v>0</v>
      </c>
      <c r="E27" s="10" t="s">
        <v>238</v>
      </c>
      <c r="F27" s="9">
        <v>0</v>
      </c>
      <c r="G27" s="10" t="s">
        <v>238</v>
      </c>
      <c r="H27" s="9">
        <v>0</v>
      </c>
      <c r="I27" s="10" t="s">
        <v>178</v>
      </c>
      <c r="J27" s="9">
        <v>0</v>
      </c>
      <c r="K27" s="10" t="s">
        <v>238</v>
      </c>
      <c r="L27" s="9">
        <v>0</v>
      </c>
      <c r="M27" s="10" t="s">
        <v>238</v>
      </c>
      <c r="N27" s="9">
        <v>0</v>
      </c>
      <c r="O27" s="10" t="s">
        <v>178</v>
      </c>
      <c r="P27" s="9">
        <v>2.2362530619140099E-2</v>
      </c>
      <c r="Q27" s="10" t="s">
        <v>159</v>
      </c>
      <c r="R27" s="9">
        <v>2.8168289793804899E-3</v>
      </c>
      <c r="S27" s="10" t="s">
        <v>180</v>
      </c>
    </row>
    <row r="28" spans="1:19" x14ac:dyDescent="0.2">
      <c r="A28" s="12" t="s">
        <v>196</v>
      </c>
      <c r="B28" s="9">
        <v>0</v>
      </c>
      <c r="C28" s="10" t="s">
        <v>238</v>
      </c>
      <c r="D28" s="9">
        <v>0</v>
      </c>
      <c r="E28" s="10" t="s">
        <v>238</v>
      </c>
      <c r="F28" s="9">
        <v>0</v>
      </c>
      <c r="G28" s="10" t="s">
        <v>238</v>
      </c>
      <c r="H28" s="9">
        <v>0</v>
      </c>
      <c r="I28" s="10" t="s">
        <v>178</v>
      </c>
      <c r="J28" s="9">
        <v>0</v>
      </c>
      <c r="K28" s="10" t="s">
        <v>238</v>
      </c>
      <c r="L28" s="9">
        <v>0</v>
      </c>
      <c r="M28" s="10" t="s">
        <v>238</v>
      </c>
      <c r="N28" s="9">
        <v>0</v>
      </c>
      <c r="O28" s="10" t="s">
        <v>178</v>
      </c>
      <c r="P28" s="9">
        <v>2.5223042185262699E-2</v>
      </c>
      <c r="Q28" s="10" t="s">
        <v>159</v>
      </c>
      <c r="R28" s="9">
        <v>2.96016318384294E-3</v>
      </c>
      <c r="S28" s="10" t="s">
        <v>180</v>
      </c>
    </row>
    <row r="29" spans="1:19" x14ac:dyDescent="0.2">
      <c r="A29" s="12" t="s">
        <v>198</v>
      </c>
      <c r="B29" s="9">
        <v>0</v>
      </c>
      <c r="C29" s="10" t="s">
        <v>238</v>
      </c>
      <c r="D29" s="9">
        <v>0</v>
      </c>
      <c r="E29" s="10" t="s">
        <v>238</v>
      </c>
      <c r="F29" s="9">
        <v>0</v>
      </c>
      <c r="G29" s="10" t="s">
        <v>238</v>
      </c>
      <c r="H29" s="9">
        <v>0</v>
      </c>
      <c r="I29" s="10" t="s">
        <v>178</v>
      </c>
      <c r="J29" s="9">
        <v>0</v>
      </c>
      <c r="K29" s="10" t="s">
        <v>238</v>
      </c>
      <c r="L29" s="9">
        <v>0</v>
      </c>
      <c r="M29" s="10" t="s">
        <v>238</v>
      </c>
      <c r="N29" s="9">
        <v>0</v>
      </c>
      <c r="O29" s="10" t="s">
        <v>178</v>
      </c>
      <c r="P29" s="9">
        <v>2.5068810662031E-2</v>
      </c>
      <c r="Q29" s="10" t="s">
        <v>159</v>
      </c>
      <c r="R29" s="9">
        <v>2.8792503466996801E-3</v>
      </c>
      <c r="S29" s="10" t="s">
        <v>180</v>
      </c>
    </row>
    <row r="30" spans="1:19" x14ac:dyDescent="0.2">
      <c r="A30" s="12" t="s">
        <v>199</v>
      </c>
      <c r="B30" s="9">
        <v>0</v>
      </c>
      <c r="C30" s="10" t="s">
        <v>238</v>
      </c>
      <c r="D30" s="9">
        <v>0</v>
      </c>
      <c r="E30" s="10" t="s">
        <v>238</v>
      </c>
      <c r="F30" s="9">
        <v>0</v>
      </c>
      <c r="G30" s="10" t="s">
        <v>238</v>
      </c>
      <c r="H30" s="9">
        <v>0</v>
      </c>
      <c r="I30" s="10" t="s">
        <v>178</v>
      </c>
      <c r="J30" s="9">
        <v>0</v>
      </c>
      <c r="K30" s="10" t="s">
        <v>238</v>
      </c>
      <c r="L30" s="9">
        <v>0</v>
      </c>
      <c r="M30" s="10" t="s">
        <v>238</v>
      </c>
      <c r="N30" s="9">
        <v>0</v>
      </c>
      <c r="O30" s="10" t="s">
        <v>178</v>
      </c>
      <c r="P30" s="9">
        <v>2.30081541134655E-2</v>
      </c>
      <c r="Q30" s="10" t="s">
        <v>159</v>
      </c>
      <c r="R30" s="9">
        <v>2.55710272480918E-3</v>
      </c>
      <c r="S30" s="10" t="s">
        <v>180</v>
      </c>
    </row>
    <row r="31" spans="1:19" x14ac:dyDescent="0.2">
      <c r="A31" s="12" t="s">
        <v>200</v>
      </c>
      <c r="B31" s="9">
        <v>0</v>
      </c>
      <c r="C31" s="10" t="s">
        <v>238</v>
      </c>
      <c r="D31" s="9">
        <v>0</v>
      </c>
      <c r="E31" s="10" t="s">
        <v>238</v>
      </c>
      <c r="F31" s="9">
        <v>0</v>
      </c>
      <c r="G31" s="10" t="s">
        <v>238</v>
      </c>
      <c r="H31" s="9">
        <v>0</v>
      </c>
      <c r="I31" s="10" t="s">
        <v>178</v>
      </c>
      <c r="J31" s="9">
        <v>0</v>
      </c>
      <c r="K31" s="10" t="s">
        <v>238</v>
      </c>
      <c r="L31" s="9">
        <v>0</v>
      </c>
      <c r="M31" s="10" t="s">
        <v>238</v>
      </c>
      <c r="N31" s="9">
        <v>0</v>
      </c>
      <c r="O31" s="10" t="s">
        <v>178</v>
      </c>
      <c r="P31" s="9">
        <v>2.01099158413796E-2</v>
      </c>
      <c r="Q31" s="10" t="s">
        <v>159</v>
      </c>
      <c r="R31" s="9">
        <v>2.21162527190872E-3</v>
      </c>
      <c r="S31" s="10" t="s">
        <v>180</v>
      </c>
    </row>
    <row r="32" spans="1:19" x14ac:dyDescent="0.2">
      <c r="A32" s="15" t="s">
        <v>201</v>
      </c>
      <c r="B32" s="13">
        <v>0</v>
      </c>
      <c r="C32" s="14" t="s">
        <v>238</v>
      </c>
      <c r="D32" s="13">
        <v>0</v>
      </c>
      <c r="E32" s="14" t="s">
        <v>238</v>
      </c>
      <c r="F32" s="13">
        <v>0</v>
      </c>
      <c r="G32" s="14" t="s">
        <v>238</v>
      </c>
      <c r="H32" s="13">
        <v>0</v>
      </c>
      <c r="I32" s="14" t="s">
        <v>178</v>
      </c>
      <c r="J32" s="13">
        <v>0</v>
      </c>
      <c r="K32" s="14" t="s">
        <v>238</v>
      </c>
      <c r="L32" s="13">
        <v>0</v>
      </c>
      <c r="M32" s="14" t="s">
        <v>238</v>
      </c>
      <c r="N32" s="13">
        <v>0</v>
      </c>
      <c r="O32" s="14" t="s">
        <v>178</v>
      </c>
      <c r="P32" s="13">
        <v>2.8702214444716101E-2</v>
      </c>
      <c r="Q32" s="14" t="s">
        <v>159</v>
      </c>
      <c r="R32" s="13">
        <v>3.2156132355283698E-3</v>
      </c>
      <c r="S32" s="14" t="s">
        <v>180</v>
      </c>
    </row>
    <row r="34" spans="1:2" x14ac:dyDescent="0.2">
      <c r="A34" s="16" t="s">
        <v>202</v>
      </c>
      <c r="B34" s="16" t="s">
        <v>215</v>
      </c>
    </row>
    <row r="36" spans="1:2" x14ac:dyDescent="0.2">
      <c r="B36" s="16" t="s">
        <v>376</v>
      </c>
    </row>
    <row r="37" spans="1:2" x14ac:dyDescent="0.2">
      <c r="B37" s="16" t="s">
        <v>384</v>
      </c>
    </row>
    <row r="39" spans="1:2" x14ac:dyDescent="0.2">
      <c r="B39" s="16" t="s">
        <v>208</v>
      </c>
    </row>
    <row r="40" spans="1:2" x14ac:dyDescent="0.2">
      <c r="B40" s="16" t="s">
        <v>241</v>
      </c>
    </row>
    <row r="41" spans="1:2" x14ac:dyDescent="0.2">
      <c r="B41" s="16" t="s">
        <v>209</v>
      </c>
    </row>
    <row r="44" spans="1:2" x14ac:dyDescent="0.2">
      <c r="A44" s="17" t="str">
        <f>HYPERLINK("#'MINOR_GAMING 8'!A2", "&lt;&lt;&lt; Previous table")</f>
        <v>&lt;&lt;&lt; Previous table</v>
      </c>
    </row>
    <row r="45" spans="1:2" x14ac:dyDescent="0.2">
      <c r="A45" s="17" t="str">
        <f>HYPERLINK("#'MINOR_GAMING 10'!A2", "&gt;&gt;&gt; Next table")</f>
        <v>&gt;&gt;&gt; Next table</v>
      </c>
    </row>
  </sheetData>
  <mergeCells count="12">
    <mergeCell ref="A2:S2"/>
    <mergeCell ref="A3:S3"/>
    <mergeCell ref="A6:S6"/>
    <mergeCell ref="B5:C5"/>
    <mergeCell ref="D5:E5"/>
    <mergeCell ref="F5:G5"/>
    <mergeCell ref="H5:I5"/>
    <mergeCell ref="J5:K5"/>
    <mergeCell ref="L5:M5"/>
    <mergeCell ref="N5:O5"/>
    <mergeCell ref="P5:Q5"/>
    <mergeCell ref="R5:S5"/>
  </mergeCells>
  <pageMargins left="0.7" right="0.7" top="0.75" bottom="0.75" header="0.3" footer="0.3"/>
  <pageSetup paperSize="9" orientation="portrait" horizontalDpi="300" verticalDpi="300"/>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600-000000000000}">
  <dimension ref="A1:S45"/>
  <sheetViews>
    <sheetView workbookViewId="0"/>
  </sheetViews>
  <sheetFormatPr defaultColWidth="11.42578125" defaultRowHeight="12.75" x14ac:dyDescent="0.2"/>
  <cols>
    <col min="1" max="2" width="12.7109375" customWidth="1"/>
    <col min="3" max="3" width="4.42578125" customWidth="1"/>
    <col min="4" max="4" width="12.7109375" customWidth="1"/>
    <col min="5" max="5" width="4.42578125" customWidth="1"/>
    <col min="6" max="6" width="12.7109375" customWidth="1"/>
    <col min="7" max="7" width="4.42578125" customWidth="1"/>
    <col min="8" max="8" width="12.7109375" customWidth="1"/>
    <col min="9" max="9" width="4.42578125" customWidth="1"/>
    <col min="10" max="10" width="12.7109375" customWidth="1"/>
    <col min="11" max="11" width="4.42578125" customWidth="1"/>
    <col min="12" max="12" width="12.7109375" customWidth="1"/>
    <col min="13" max="13" width="4.42578125" customWidth="1"/>
    <col min="14" max="14" width="12.7109375" customWidth="1"/>
    <col min="15" max="15" width="4.42578125" customWidth="1"/>
    <col min="16" max="16" width="12.7109375" customWidth="1"/>
    <col min="17" max="17" width="4.42578125" customWidth="1"/>
    <col min="18" max="18" width="12.7109375" customWidth="1"/>
    <col min="19" max="19" width="4.42578125" customWidth="1"/>
  </cols>
  <sheetData>
    <row r="1" spans="1:19" x14ac:dyDescent="0.2">
      <c r="A1" s="8" t="str">
        <f>HYPERLINK("#'INDEX'!B90", "Link to index")</f>
        <v>Link to index</v>
      </c>
    </row>
    <row r="2" spans="1:19" ht="15.75" customHeight="1" x14ac:dyDescent="0.2">
      <c r="A2" s="25" t="s">
        <v>389</v>
      </c>
      <c r="B2" s="24"/>
      <c r="C2" s="24"/>
      <c r="D2" s="24"/>
      <c r="E2" s="24"/>
      <c r="F2" s="24"/>
      <c r="G2" s="24"/>
      <c r="H2" s="24"/>
      <c r="I2" s="24"/>
      <c r="J2" s="24"/>
      <c r="K2" s="24"/>
      <c r="L2" s="24"/>
      <c r="M2" s="24"/>
      <c r="N2" s="24"/>
      <c r="O2" s="24"/>
      <c r="P2" s="24"/>
      <c r="Q2" s="24"/>
      <c r="R2" s="24"/>
      <c r="S2" s="24"/>
    </row>
    <row r="3" spans="1:19" ht="15.75" customHeight="1" x14ac:dyDescent="0.2">
      <c r="A3" s="25" t="s">
        <v>108</v>
      </c>
      <c r="B3" s="24"/>
      <c r="C3" s="24"/>
      <c r="D3" s="24"/>
      <c r="E3" s="24"/>
      <c r="F3" s="24"/>
      <c r="G3" s="24"/>
      <c r="H3" s="24"/>
      <c r="I3" s="24"/>
      <c r="J3" s="24"/>
      <c r="K3" s="24"/>
      <c r="L3" s="24"/>
      <c r="M3" s="24"/>
      <c r="N3" s="24"/>
      <c r="O3" s="24"/>
      <c r="P3" s="24"/>
      <c r="Q3" s="24"/>
      <c r="R3" s="24"/>
      <c r="S3" s="24"/>
    </row>
    <row r="4" spans="1:19" ht="15.75" customHeight="1" x14ac:dyDescent="0.2"/>
    <row r="5" spans="1:19" ht="55.5" customHeight="1" x14ac:dyDescent="0.2">
      <c r="A5" s="11" t="s">
        <v>159</v>
      </c>
      <c r="B5" s="27" t="s">
        <v>160</v>
      </c>
      <c r="C5" s="27" t="s">
        <v>159</v>
      </c>
      <c r="D5" s="27" t="s">
        <v>161</v>
      </c>
      <c r="E5" s="27" t="s">
        <v>159</v>
      </c>
      <c r="F5" s="27" t="s">
        <v>162</v>
      </c>
      <c r="G5" s="27" t="s">
        <v>159</v>
      </c>
      <c r="H5" s="27" t="s">
        <v>163</v>
      </c>
      <c r="I5" s="27" t="s">
        <v>159</v>
      </c>
      <c r="J5" s="27" t="s">
        <v>164</v>
      </c>
      <c r="K5" s="27" t="s">
        <v>159</v>
      </c>
      <c r="L5" s="27" t="s">
        <v>165</v>
      </c>
      <c r="M5" s="27" t="s">
        <v>159</v>
      </c>
      <c r="N5" s="27" t="s">
        <v>166</v>
      </c>
      <c r="O5" s="27" t="s">
        <v>159</v>
      </c>
      <c r="P5" s="27" t="s">
        <v>167</v>
      </c>
      <c r="Q5" s="27" t="s">
        <v>159</v>
      </c>
      <c r="R5" s="27" t="s">
        <v>168</v>
      </c>
      <c r="S5" s="27" t="s">
        <v>159</v>
      </c>
    </row>
    <row r="6" spans="1:19" x14ac:dyDescent="0.2">
      <c r="A6" s="26" t="s">
        <v>222</v>
      </c>
      <c r="B6" s="26"/>
      <c r="C6" s="26"/>
      <c r="D6" s="26"/>
      <c r="E6" s="26"/>
      <c r="F6" s="26"/>
      <c r="G6" s="26"/>
      <c r="H6" s="26"/>
      <c r="I6" s="26"/>
      <c r="J6" s="26"/>
      <c r="K6" s="26"/>
      <c r="L6" s="26"/>
      <c r="M6" s="26"/>
      <c r="N6" s="26"/>
      <c r="O6" s="26"/>
      <c r="P6" s="26"/>
      <c r="Q6" s="26"/>
      <c r="R6" s="26"/>
      <c r="S6" s="26"/>
    </row>
    <row r="7" spans="1:19" x14ac:dyDescent="0.2">
      <c r="A7" s="12" t="s">
        <v>170</v>
      </c>
      <c r="B7" s="18">
        <v>0</v>
      </c>
      <c r="C7" s="10" t="s">
        <v>238</v>
      </c>
      <c r="D7" s="18">
        <v>0</v>
      </c>
      <c r="E7" s="10" t="s">
        <v>238</v>
      </c>
      <c r="F7" s="18">
        <v>0</v>
      </c>
      <c r="G7" s="10" t="s">
        <v>238</v>
      </c>
      <c r="H7" s="18">
        <v>7.6468622239680704</v>
      </c>
      <c r="I7" s="10" t="s">
        <v>159</v>
      </c>
      <c r="J7" s="18">
        <v>0</v>
      </c>
      <c r="K7" s="10" t="s">
        <v>238</v>
      </c>
      <c r="L7" s="18">
        <v>8.5212150018668993</v>
      </c>
      <c r="M7" s="10" t="s">
        <v>159</v>
      </c>
      <c r="N7" s="18">
        <v>2.01760756874851</v>
      </c>
      <c r="O7" s="10" t="s">
        <v>159</v>
      </c>
      <c r="P7" s="18">
        <v>3.7229115862788702</v>
      </c>
      <c r="Q7" s="10" t="s">
        <v>159</v>
      </c>
      <c r="R7" s="18">
        <v>2.1332658190203801</v>
      </c>
      <c r="S7" s="10" t="s">
        <v>159</v>
      </c>
    </row>
    <row r="8" spans="1:19" x14ac:dyDescent="0.2">
      <c r="A8" s="12" t="s">
        <v>171</v>
      </c>
      <c r="B8" s="18">
        <v>0</v>
      </c>
      <c r="C8" s="10" t="s">
        <v>238</v>
      </c>
      <c r="D8" s="18">
        <v>0</v>
      </c>
      <c r="E8" s="10" t="s">
        <v>238</v>
      </c>
      <c r="F8" s="18">
        <v>0</v>
      </c>
      <c r="G8" s="10" t="s">
        <v>238</v>
      </c>
      <c r="H8" s="18">
        <v>6.6814381435414303</v>
      </c>
      <c r="I8" s="10" t="s">
        <v>159</v>
      </c>
      <c r="J8" s="18">
        <v>0</v>
      </c>
      <c r="K8" s="10" t="s">
        <v>238</v>
      </c>
      <c r="L8" s="18">
        <v>7.9301203050290399</v>
      </c>
      <c r="M8" s="10" t="s">
        <v>159</v>
      </c>
      <c r="N8" s="18">
        <v>0</v>
      </c>
      <c r="O8" s="10" t="s">
        <v>178</v>
      </c>
      <c r="P8" s="18">
        <v>3.9657077969935401</v>
      </c>
      <c r="Q8" s="10" t="s">
        <v>159</v>
      </c>
      <c r="R8" s="18">
        <v>1.45174216025497</v>
      </c>
      <c r="S8" s="10" t="s">
        <v>180</v>
      </c>
    </row>
    <row r="9" spans="1:19" x14ac:dyDescent="0.2">
      <c r="A9" s="12" t="s">
        <v>172</v>
      </c>
      <c r="B9" s="18">
        <v>0</v>
      </c>
      <c r="C9" s="10" t="s">
        <v>238</v>
      </c>
      <c r="D9" s="18">
        <v>0</v>
      </c>
      <c r="E9" s="10" t="s">
        <v>238</v>
      </c>
      <c r="F9" s="18">
        <v>0</v>
      </c>
      <c r="G9" s="10" t="s">
        <v>238</v>
      </c>
      <c r="H9" s="18">
        <v>7.3458218605419399</v>
      </c>
      <c r="I9" s="10" t="s">
        <v>159</v>
      </c>
      <c r="J9" s="18">
        <v>0</v>
      </c>
      <c r="K9" s="10" t="s">
        <v>238</v>
      </c>
      <c r="L9" s="18">
        <v>6.0840556397302104</v>
      </c>
      <c r="M9" s="10" t="s">
        <v>159</v>
      </c>
      <c r="N9" s="18">
        <v>0</v>
      </c>
      <c r="O9" s="10" t="s">
        <v>178</v>
      </c>
      <c r="P9" s="18">
        <v>3.69316311959318</v>
      </c>
      <c r="Q9" s="10" t="s">
        <v>159</v>
      </c>
      <c r="R9" s="18">
        <v>1.4669171978419699</v>
      </c>
      <c r="S9" s="10" t="s">
        <v>180</v>
      </c>
    </row>
    <row r="10" spans="1:19" x14ac:dyDescent="0.2">
      <c r="A10" s="12" t="s">
        <v>173</v>
      </c>
      <c r="B10" s="18">
        <v>0</v>
      </c>
      <c r="C10" s="10" t="s">
        <v>238</v>
      </c>
      <c r="D10" s="18">
        <v>0</v>
      </c>
      <c r="E10" s="10" t="s">
        <v>238</v>
      </c>
      <c r="F10" s="18">
        <v>0</v>
      </c>
      <c r="G10" s="10" t="s">
        <v>238</v>
      </c>
      <c r="H10" s="18">
        <v>6.44919753891861</v>
      </c>
      <c r="I10" s="10" t="s">
        <v>159</v>
      </c>
      <c r="J10" s="18">
        <v>0</v>
      </c>
      <c r="K10" s="10" t="s">
        <v>238</v>
      </c>
      <c r="L10" s="18">
        <v>5.0498315195813896</v>
      </c>
      <c r="M10" s="10" t="s">
        <v>159</v>
      </c>
      <c r="N10" s="18">
        <v>0</v>
      </c>
      <c r="O10" s="10" t="s">
        <v>178</v>
      </c>
      <c r="P10" s="18">
        <v>4.0425057590844897</v>
      </c>
      <c r="Q10" s="10" t="s">
        <v>159</v>
      </c>
      <c r="R10" s="18">
        <v>1.32284473531094</v>
      </c>
      <c r="S10" s="10" t="s">
        <v>180</v>
      </c>
    </row>
    <row r="11" spans="1:19" x14ac:dyDescent="0.2">
      <c r="A11" s="12" t="s">
        <v>174</v>
      </c>
      <c r="B11" s="18">
        <v>0</v>
      </c>
      <c r="C11" s="10" t="s">
        <v>238</v>
      </c>
      <c r="D11" s="18">
        <v>0</v>
      </c>
      <c r="E11" s="10" t="s">
        <v>238</v>
      </c>
      <c r="F11" s="18">
        <v>0</v>
      </c>
      <c r="G11" s="10" t="s">
        <v>238</v>
      </c>
      <c r="H11" s="18">
        <v>0</v>
      </c>
      <c r="I11" s="10" t="s">
        <v>375</v>
      </c>
      <c r="J11" s="18">
        <v>0</v>
      </c>
      <c r="K11" s="10" t="s">
        <v>238</v>
      </c>
      <c r="L11" s="18">
        <v>4.3017201790590702</v>
      </c>
      <c r="M11" s="10" t="s">
        <v>159</v>
      </c>
      <c r="N11" s="18">
        <v>0</v>
      </c>
      <c r="O11" s="10" t="s">
        <v>178</v>
      </c>
      <c r="P11" s="18">
        <v>3.70312264385166</v>
      </c>
      <c r="Q11" s="10" t="s">
        <v>159</v>
      </c>
      <c r="R11" s="18">
        <v>0.25033745752504299</v>
      </c>
      <c r="S11" s="10" t="s">
        <v>180</v>
      </c>
    </row>
    <row r="12" spans="1:19" x14ac:dyDescent="0.2">
      <c r="A12" s="12" t="s">
        <v>175</v>
      </c>
      <c r="B12" s="18">
        <v>0</v>
      </c>
      <c r="C12" s="10" t="s">
        <v>238</v>
      </c>
      <c r="D12" s="18">
        <v>0</v>
      </c>
      <c r="E12" s="10" t="s">
        <v>238</v>
      </c>
      <c r="F12" s="18">
        <v>0</v>
      </c>
      <c r="G12" s="10" t="s">
        <v>238</v>
      </c>
      <c r="H12" s="18">
        <v>0</v>
      </c>
      <c r="I12" s="10" t="s">
        <v>178</v>
      </c>
      <c r="J12" s="18">
        <v>0</v>
      </c>
      <c r="K12" s="10" t="s">
        <v>238</v>
      </c>
      <c r="L12" s="18">
        <v>2.79721049868215</v>
      </c>
      <c r="M12" s="10" t="s">
        <v>159</v>
      </c>
      <c r="N12" s="18">
        <v>0</v>
      </c>
      <c r="O12" s="10" t="s">
        <v>178</v>
      </c>
      <c r="P12" s="18">
        <v>3.5203386531724399</v>
      </c>
      <c r="Q12" s="10" t="s">
        <v>159</v>
      </c>
      <c r="R12" s="18">
        <v>0.20651984193311501</v>
      </c>
      <c r="S12" s="10" t="s">
        <v>180</v>
      </c>
    </row>
    <row r="13" spans="1:19" x14ac:dyDescent="0.2">
      <c r="A13" s="12" t="s">
        <v>176</v>
      </c>
      <c r="B13" s="18">
        <v>0</v>
      </c>
      <c r="C13" s="10" t="s">
        <v>238</v>
      </c>
      <c r="D13" s="18">
        <v>0</v>
      </c>
      <c r="E13" s="10" t="s">
        <v>238</v>
      </c>
      <c r="F13" s="18">
        <v>0</v>
      </c>
      <c r="G13" s="10" t="s">
        <v>238</v>
      </c>
      <c r="H13" s="18">
        <v>0</v>
      </c>
      <c r="I13" s="10" t="s">
        <v>178</v>
      </c>
      <c r="J13" s="18">
        <v>0</v>
      </c>
      <c r="K13" s="10" t="s">
        <v>238</v>
      </c>
      <c r="L13" s="18">
        <v>2.57880953802978</v>
      </c>
      <c r="M13" s="10" t="s">
        <v>159</v>
      </c>
      <c r="N13" s="18">
        <v>0</v>
      </c>
      <c r="O13" s="10" t="s">
        <v>178</v>
      </c>
      <c r="P13" s="18">
        <v>3.20073057733428</v>
      </c>
      <c r="Q13" s="10" t="s">
        <v>159</v>
      </c>
      <c r="R13" s="18">
        <v>0.18839699011327299</v>
      </c>
      <c r="S13" s="10" t="s">
        <v>180</v>
      </c>
    </row>
    <row r="14" spans="1:19" x14ac:dyDescent="0.2">
      <c r="A14" s="12" t="s">
        <v>177</v>
      </c>
      <c r="B14" s="18">
        <v>0</v>
      </c>
      <c r="C14" s="10" t="s">
        <v>238</v>
      </c>
      <c r="D14" s="18">
        <v>0</v>
      </c>
      <c r="E14" s="10" t="s">
        <v>238</v>
      </c>
      <c r="F14" s="18">
        <v>0</v>
      </c>
      <c r="G14" s="10" t="s">
        <v>238</v>
      </c>
      <c r="H14" s="18">
        <v>0</v>
      </c>
      <c r="I14" s="10" t="s">
        <v>178</v>
      </c>
      <c r="J14" s="18">
        <v>0</v>
      </c>
      <c r="K14" s="10" t="s">
        <v>238</v>
      </c>
      <c r="L14" s="18">
        <v>2.1691517298181702</v>
      </c>
      <c r="M14" s="10" t="s">
        <v>159</v>
      </c>
      <c r="N14" s="18">
        <v>0</v>
      </c>
      <c r="O14" s="10" t="s">
        <v>178</v>
      </c>
      <c r="P14" s="18">
        <v>3.25415336465093</v>
      </c>
      <c r="Q14" s="10" t="s">
        <v>159</v>
      </c>
      <c r="R14" s="18">
        <v>0.17915657699426499</v>
      </c>
      <c r="S14" s="10" t="s">
        <v>180</v>
      </c>
    </row>
    <row r="15" spans="1:19" x14ac:dyDescent="0.2">
      <c r="A15" s="12" t="s">
        <v>181</v>
      </c>
      <c r="B15" s="18">
        <v>0</v>
      </c>
      <c r="C15" s="10" t="s">
        <v>238</v>
      </c>
      <c r="D15" s="18">
        <v>0</v>
      </c>
      <c r="E15" s="10" t="s">
        <v>238</v>
      </c>
      <c r="F15" s="18">
        <v>0</v>
      </c>
      <c r="G15" s="10" t="s">
        <v>238</v>
      </c>
      <c r="H15" s="18">
        <v>0</v>
      </c>
      <c r="I15" s="10" t="s">
        <v>178</v>
      </c>
      <c r="J15" s="18">
        <v>0</v>
      </c>
      <c r="K15" s="10" t="s">
        <v>238</v>
      </c>
      <c r="L15" s="18">
        <v>0</v>
      </c>
      <c r="M15" s="10" t="s">
        <v>280</v>
      </c>
      <c r="N15" s="18">
        <v>0</v>
      </c>
      <c r="O15" s="10" t="s">
        <v>178</v>
      </c>
      <c r="P15" s="18">
        <v>3.0396684347402401</v>
      </c>
      <c r="Q15" s="10" t="s">
        <v>159</v>
      </c>
      <c r="R15" s="18">
        <v>0.13632822523596799</v>
      </c>
      <c r="S15" s="10" t="s">
        <v>180</v>
      </c>
    </row>
    <row r="16" spans="1:19" x14ac:dyDescent="0.2">
      <c r="A16" s="12" t="s">
        <v>182</v>
      </c>
      <c r="B16" s="18">
        <v>0</v>
      </c>
      <c r="C16" s="10" t="s">
        <v>238</v>
      </c>
      <c r="D16" s="18">
        <v>0</v>
      </c>
      <c r="E16" s="10" t="s">
        <v>238</v>
      </c>
      <c r="F16" s="18">
        <v>0</v>
      </c>
      <c r="G16" s="10" t="s">
        <v>238</v>
      </c>
      <c r="H16" s="18">
        <v>0</v>
      </c>
      <c r="I16" s="10" t="s">
        <v>178</v>
      </c>
      <c r="J16" s="18">
        <v>0</v>
      </c>
      <c r="K16" s="10" t="s">
        <v>238</v>
      </c>
      <c r="L16" s="18">
        <v>0</v>
      </c>
      <c r="M16" s="10" t="s">
        <v>238</v>
      </c>
      <c r="N16" s="18">
        <v>0</v>
      </c>
      <c r="O16" s="10" t="s">
        <v>178</v>
      </c>
      <c r="P16" s="18">
        <v>2.8212835052071101</v>
      </c>
      <c r="Q16" s="10" t="s">
        <v>159</v>
      </c>
      <c r="R16" s="18">
        <v>0.13107904105787399</v>
      </c>
      <c r="S16" s="10" t="s">
        <v>180</v>
      </c>
    </row>
    <row r="17" spans="1:19" x14ac:dyDescent="0.2">
      <c r="A17" s="12" t="s">
        <v>183</v>
      </c>
      <c r="B17" s="18">
        <v>0</v>
      </c>
      <c r="C17" s="10" t="s">
        <v>238</v>
      </c>
      <c r="D17" s="18">
        <v>0</v>
      </c>
      <c r="E17" s="10" t="s">
        <v>238</v>
      </c>
      <c r="F17" s="18">
        <v>0</v>
      </c>
      <c r="G17" s="10" t="s">
        <v>238</v>
      </c>
      <c r="H17" s="18">
        <v>0</v>
      </c>
      <c r="I17" s="10" t="s">
        <v>178</v>
      </c>
      <c r="J17" s="18">
        <v>0</v>
      </c>
      <c r="K17" s="10" t="s">
        <v>238</v>
      </c>
      <c r="L17" s="18">
        <v>0</v>
      </c>
      <c r="M17" s="10" t="s">
        <v>238</v>
      </c>
      <c r="N17" s="18">
        <v>0</v>
      </c>
      <c r="O17" s="10" t="s">
        <v>178</v>
      </c>
      <c r="P17" s="18">
        <v>2.4877158831509898</v>
      </c>
      <c r="Q17" s="10" t="s">
        <v>159</v>
      </c>
      <c r="R17" s="18">
        <v>0.120309472641044</v>
      </c>
      <c r="S17" s="10" t="s">
        <v>180</v>
      </c>
    </row>
    <row r="18" spans="1:19" x14ac:dyDescent="0.2">
      <c r="A18" s="12" t="s">
        <v>184</v>
      </c>
      <c r="B18" s="18">
        <v>0</v>
      </c>
      <c r="C18" s="10" t="s">
        <v>238</v>
      </c>
      <c r="D18" s="18">
        <v>0</v>
      </c>
      <c r="E18" s="10" t="s">
        <v>238</v>
      </c>
      <c r="F18" s="18">
        <v>0</v>
      </c>
      <c r="G18" s="10" t="s">
        <v>238</v>
      </c>
      <c r="H18" s="18">
        <v>0</v>
      </c>
      <c r="I18" s="10" t="s">
        <v>178</v>
      </c>
      <c r="J18" s="18">
        <v>0</v>
      </c>
      <c r="K18" s="10" t="s">
        <v>238</v>
      </c>
      <c r="L18" s="18">
        <v>0</v>
      </c>
      <c r="M18" s="10" t="s">
        <v>238</v>
      </c>
      <c r="N18" s="18">
        <v>0</v>
      </c>
      <c r="O18" s="10" t="s">
        <v>178</v>
      </c>
      <c r="P18" s="18">
        <v>2.1038889556758602</v>
      </c>
      <c r="Q18" s="10" t="s">
        <v>159</v>
      </c>
      <c r="R18" s="18">
        <v>0.116269636268578</v>
      </c>
      <c r="S18" s="10" t="s">
        <v>180</v>
      </c>
    </row>
    <row r="19" spans="1:19" x14ac:dyDescent="0.2">
      <c r="A19" s="12" t="s">
        <v>185</v>
      </c>
      <c r="B19" s="18">
        <v>0</v>
      </c>
      <c r="C19" s="10" t="s">
        <v>238</v>
      </c>
      <c r="D19" s="18">
        <v>0</v>
      </c>
      <c r="E19" s="10" t="s">
        <v>238</v>
      </c>
      <c r="F19" s="18">
        <v>0</v>
      </c>
      <c r="G19" s="10" t="s">
        <v>238</v>
      </c>
      <c r="H19" s="18">
        <v>0</v>
      </c>
      <c r="I19" s="10" t="s">
        <v>178</v>
      </c>
      <c r="J19" s="18">
        <v>0</v>
      </c>
      <c r="K19" s="10" t="s">
        <v>238</v>
      </c>
      <c r="L19" s="18">
        <v>0</v>
      </c>
      <c r="M19" s="10" t="s">
        <v>238</v>
      </c>
      <c r="N19" s="18">
        <v>0</v>
      </c>
      <c r="O19" s="10" t="s">
        <v>178</v>
      </c>
      <c r="P19" s="18">
        <v>2.08160332907247</v>
      </c>
      <c r="Q19" s="10" t="s">
        <v>159</v>
      </c>
      <c r="R19" s="18">
        <v>0.123259290596596</v>
      </c>
      <c r="S19" s="10" t="s">
        <v>180</v>
      </c>
    </row>
    <row r="20" spans="1:19" x14ac:dyDescent="0.2">
      <c r="A20" s="12" t="s">
        <v>187</v>
      </c>
      <c r="B20" s="18">
        <v>0</v>
      </c>
      <c r="C20" s="10" t="s">
        <v>238</v>
      </c>
      <c r="D20" s="18">
        <v>0</v>
      </c>
      <c r="E20" s="10" t="s">
        <v>238</v>
      </c>
      <c r="F20" s="18">
        <v>0</v>
      </c>
      <c r="G20" s="10" t="s">
        <v>238</v>
      </c>
      <c r="H20" s="18">
        <v>0</v>
      </c>
      <c r="I20" s="10" t="s">
        <v>178</v>
      </c>
      <c r="J20" s="18">
        <v>0</v>
      </c>
      <c r="K20" s="10" t="s">
        <v>238</v>
      </c>
      <c r="L20" s="18">
        <v>0</v>
      </c>
      <c r="M20" s="10" t="s">
        <v>238</v>
      </c>
      <c r="N20" s="18">
        <v>0</v>
      </c>
      <c r="O20" s="10" t="s">
        <v>178</v>
      </c>
      <c r="P20" s="18">
        <v>1.99491721636047</v>
      </c>
      <c r="Q20" s="10" t="s">
        <v>159</v>
      </c>
      <c r="R20" s="18">
        <v>0.121980149620147</v>
      </c>
      <c r="S20" s="10" t="s">
        <v>180</v>
      </c>
    </row>
    <row r="21" spans="1:19" x14ac:dyDescent="0.2">
      <c r="A21" s="12" t="s">
        <v>188</v>
      </c>
      <c r="B21" s="18">
        <v>0</v>
      </c>
      <c r="C21" s="10" t="s">
        <v>238</v>
      </c>
      <c r="D21" s="18">
        <v>0</v>
      </c>
      <c r="E21" s="10" t="s">
        <v>238</v>
      </c>
      <c r="F21" s="18">
        <v>0</v>
      </c>
      <c r="G21" s="10" t="s">
        <v>238</v>
      </c>
      <c r="H21" s="18">
        <v>0</v>
      </c>
      <c r="I21" s="10" t="s">
        <v>178</v>
      </c>
      <c r="J21" s="18">
        <v>0</v>
      </c>
      <c r="K21" s="10" t="s">
        <v>238</v>
      </c>
      <c r="L21" s="18">
        <v>0</v>
      </c>
      <c r="M21" s="10" t="s">
        <v>238</v>
      </c>
      <c r="N21" s="18">
        <v>0</v>
      </c>
      <c r="O21" s="10" t="s">
        <v>178</v>
      </c>
      <c r="P21" s="18">
        <v>1.7526930337379101</v>
      </c>
      <c r="Q21" s="10" t="s">
        <v>159</v>
      </c>
      <c r="R21" s="18">
        <v>0.107958962279536</v>
      </c>
      <c r="S21" s="10" t="s">
        <v>180</v>
      </c>
    </row>
    <row r="22" spans="1:19" x14ac:dyDescent="0.2">
      <c r="A22" s="12" t="s">
        <v>189</v>
      </c>
      <c r="B22" s="18">
        <v>0</v>
      </c>
      <c r="C22" s="10" t="s">
        <v>238</v>
      </c>
      <c r="D22" s="18">
        <v>0</v>
      </c>
      <c r="E22" s="10" t="s">
        <v>238</v>
      </c>
      <c r="F22" s="18">
        <v>0</v>
      </c>
      <c r="G22" s="10" t="s">
        <v>238</v>
      </c>
      <c r="H22" s="18">
        <v>0</v>
      </c>
      <c r="I22" s="10" t="s">
        <v>178</v>
      </c>
      <c r="J22" s="18">
        <v>0</v>
      </c>
      <c r="K22" s="10" t="s">
        <v>238</v>
      </c>
      <c r="L22" s="18">
        <v>0</v>
      </c>
      <c r="M22" s="10" t="s">
        <v>238</v>
      </c>
      <c r="N22" s="18">
        <v>0</v>
      </c>
      <c r="O22" s="10" t="s">
        <v>178</v>
      </c>
      <c r="P22" s="18">
        <v>2.21747428016785</v>
      </c>
      <c r="Q22" s="10" t="s">
        <v>159</v>
      </c>
      <c r="R22" s="18">
        <v>0.12772505031294201</v>
      </c>
      <c r="S22" s="10" t="s">
        <v>180</v>
      </c>
    </row>
    <row r="23" spans="1:19" x14ac:dyDescent="0.2">
      <c r="A23" s="12" t="s">
        <v>190</v>
      </c>
      <c r="B23" s="18">
        <v>0</v>
      </c>
      <c r="C23" s="10" t="s">
        <v>238</v>
      </c>
      <c r="D23" s="18">
        <v>0</v>
      </c>
      <c r="E23" s="10" t="s">
        <v>238</v>
      </c>
      <c r="F23" s="18">
        <v>0</v>
      </c>
      <c r="G23" s="10" t="s">
        <v>238</v>
      </c>
      <c r="H23" s="18">
        <v>0</v>
      </c>
      <c r="I23" s="10" t="s">
        <v>178</v>
      </c>
      <c r="J23" s="18">
        <v>0</v>
      </c>
      <c r="K23" s="10" t="s">
        <v>238</v>
      </c>
      <c r="L23" s="18">
        <v>0</v>
      </c>
      <c r="M23" s="10" t="s">
        <v>238</v>
      </c>
      <c r="N23" s="18">
        <v>0</v>
      </c>
      <c r="O23" s="10" t="s">
        <v>178</v>
      </c>
      <c r="P23" s="18">
        <v>1.85105438226009</v>
      </c>
      <c r="Q23" s="10" t="s">
        <v>159</v>
      </c>
      <c r="R23" s="18">
        <v>0.11831368943786701</v>
      </c>
      <c r="S23" s="10" t="s">
        <v>180</v>
      </c>
    </row>
    <row r="24" spans="1:19" x14ac:dyDescent="0.2">
      <c r="A24" s="12" t="s">
        <v>191</v>
      </c>
      <c r="B24" s="18">
        <v>0</v>
      </c>
      <c r="C24" s="10" t="s">
        <v>238</v>
      </c>
      <c r="D24" s="18">
        <v>0</v>
      </c>
      <c r="E24" s="10" t="s">
        <v>238</v>
      </c>
      <c r="F24" s="18">
        <v>0</v>
      </c>
      <c r="G24" s="10" t="s">
        <v>238</v>
      </c>
      <c r="H24" s="18">
        <v>0</v>
      </c>
      <c r="I24" s="10" t="s">
        <v>178</v>
      </c>
      <c r="J24" s="18">
        <v>0</v>
      </c>
      <c r="K24" s="10" t="s">
        <v>238</v>
      </c>
      <c r="L24" s="18">
        <v>0</v>
      </c>
      <c r="M24" s="10" t="s">
        <v>238</v>
      </c>
      <c r="N24" s="18">
        <v>0</v>
      </c>
      <c r="O24" s="10" t="s">
        <v>178</v>
      </c>
      <c r="P24" s="18">
        <v>1.8939040433993299</v>
      </c>
      <c r="Q24" s="10" t="s">
        <v>159</v>
      </c>
      <c r="R24" s="18">
        <v>0.121006678878334</v>
      </c>
      <c r="S24" s="10" t="s">
        <v>180</v>
      </c>
    </row>
    <row r="25" spans="1:19" x14ac:dyDescent="0.2">
      <c r="A25" s="12" t="s">
        <v>192</v>
      </c>
      <c r="B25" s="18">
        <v>0</v>
      </c>
      <c r="C25" s="10" t="s">
        <v>238</v>
      </c>
      <c r="D25" s="18">
        <v>0</v>
      </c>
      <c r="E25" s="10" t="s">
        <v>238</v>
      </c>
      <c r="F25" s="18">
        <v>0</v>
      </c>
      <c r="G25" s="10" t="s">
        <v>238</v>
      </c>
      <c r="H25" s="18">
        <v>0</v>
      </c>
      <c r="I25" s="10" t="s">
        <v>178</v>
      </c>
      <c r="J25" s="18">
        <v>0</v>
      </c>
      <c r="K25" s="10" t="s">
        <v>238</v>
      </c>
      <c r="L25" s="18">
        <v>0</v>
      </c>
      <c r="M25" s="10" t="s">
        <v>238</v>
      </c>
      <c r="N25" s="18">
        <v>0</v>
      </c>
      <c r="O25" s="10" t="s">
        <v>178</v>
      </c>
      <c r="P25" s="18">
        <v>1.7735266541788399</v>
      </c>
      <c r="Q25" s="10" t="s">
        <v>159</v>
      </c>
      <c r="R25" s="18">
        <v>0.125948894948303</v>
      </c>
      <c r="S25" s="10" t="s">
        <v>180</v>
      </c>
    </row>
    <row r="26" spans="1:19" x14ac:dyDescent="0.2">
      <c r="A26" s="12" t="s">
        <v>193</v>
      </c>
      <c r="B26" s="18">
        <v>0</v>
      </c>
      <c r="C26" s="10" t="s">
        <v>238</v>
      </c>
      <c r="D26" s="18">
        <v>0</v>
      </c>
      <c r="E26" s="10" t="s">
        <v>238</v>
      </c>
      <c r="F26" s="18">
        <v>0</v>
      </c>
      <c r="G26" s="10" t="s">
        <v>238</v>
      </c>
      <c r="H26" s="18">
        <v>0</v>
      </c>
      <c r="I26" s="10" t="s">
        <v>178</v>
      </c>
      <c r="J26" s="18">
        <v>0</v>
      </c>
      <c r="K26" s="10" t="s">
        <v>238</v>
      </c>
      <c r="L26" s="18">
        <v>0</v>
      </c>
      <c r="M26" s="10" t="s">
        <v>238</v>
      </c>
      <c r="N26" s="18">
        <v>0</v>
      </c>
      <c r="O26" s="10" t="s">
        <v>178</v>
      </c>
      <c r="P26" s="18">
        <v>1.46395803785241</v>
      </c>
      <c r="Q26" s="10" t="s">
        <v>159</v>
      </c>
      <c r="R26" s="18">
        <v>0.100793292668937</v>
      </c>
      <c r="S26" s="10" t="s">
        <v>180</v>
      </c>
    </row>
    <row r="27" spans="1:19" x14ac:dyDescent="0.2">
      <c r="A27" s="12" t="s">
        <v>195</v>
      </c>
      <c r="B27" s="18">
        <v>0</v>
      </c>
      <c r="C27" s="10" t="s">
        <v>238</v>
      </c>
      <c r="D27" s="18">
        <v>0</v>
      </c>
      <c r="E27" s="10" t="s">
        <v>238</v>
      </c>
      <c r="F27" s="18">
        <v>0</v>
      </c>
      <c r="G27" s="10" t="s">
        <v>238</v>
      </c>
      <c r="H27" s="18">
        <v>0</v>
      </c>
      <c r="I27" s="10" t="s">
        <v>178</v>
      </c>
      <c r="J27" s="18">
        <v>0</v>
      </c>
      <c r="K27" s="10" t="s">
        <v>238</v>
      </c>
      <c r="L27" s="18">
        <v>0</v>
      </c>
      <c r="M27" s="10" t="s">
        <v>238</v>
      </c>
      <c r="N27" s="18">
        <v>0</v>
      </c>
      <c r="O27" s="10" t="s">
        <v>178</v>
      </c>
      <c r="P27" s="18">
        <v>2.1038704063509499</v>
      </c>
      <c r="Q27" s="10" t="s">
        <v>159</v>
      </c>
      <c r="R27" s="18">
        <v>0.13346131539141101</v>
      </c>
      <c r="S27" s="10" t="s">
        <v>180</v>
      </c>
    </row>
    <row r="28" spans="1:19" x14ac:dyDescent="0.2">
      <c r="A28" s="12" t="s">
        <v>196</v>
      </c>
      <c r="B28" s="18">
        <v>0</v>
      </c>
      <c r="C28" s="10" t="s">
        <v>238</v>
      </c>
      <c r="D28" s="18">
        <v>0</v>
      </c>
      <c r="E28" s="10" t="s">
        <v>238</v>
      </c>
      <c r="F28" s="18">
        <v>0</v>
      </c>
      <c r="G28" s="10" t="s">
        <v>238</v>
      </c>
      <c r="H28" s="18">
        <v>0</v>
      </c>
      <c r="I28" s="10" t="s">
        <v>178</v>
      </c>
      <c r="J28" s="18">
        <v>0</v>
      </c>
      <c r="K28" s="10" t="s">
        <v>238</v>
      </c>
      <c r="L28" s="18">
        <v>0</v>
      </c>
      <c r="M28" s="10" t="s">
        <v>238</v>
      </c>
      <c r="N28" s="18">
        <v>0</v>
      </c>
      <c r="O28" s="10" t="s">
        <v>178</v>
      </c>
      <c r="P28" s="18">
        <v>2.5440563176533901</v>
      </c>
      <c r="Q28" s="10" t="s">
        <v>159</v>
      </c>
      <c r="R28" s="18">
        <v>0.14495131840435799</v>
      </c>
      <c r="S28" s="10" t="s">
        <v>180</v>
      </c>
    </row>
    <row r="29" spans="1:19" x14ac:dyDescent="0.2">
      <c r="A29" s="12" t="s">
        <v>198</v>
      </c>
      <c r="B29" s="18">
        <v>0</v>
      </c>
      <c r="C29" s="10" t="s">
        <v>238</v>
      </c>
      <c r="D29" s="18">
        <v>0</v>
      </c>
      <c r="E29" s="10" t="s">
        <v>238</v>
      </c>
      <c r="F29" s="18">
        <v>0</v>
      </c>
      <c r="G29" s="10" t="s">
        <v>238</v>
      </c>
      <c r="H29" s="18">
        <v>0</v>
      </c>
      <c r="I29" s="10" t="s">
        <v>178</v>
      </c>
      <c r="J29" s="18">
        <v>0</v>
      </c>
      <c r="K29" s="10" t="s">
        <v>238</v>
      </c>
      <c r="L29" s="18">
        <v>0</v>
      </c>
      <c r="M29" s="10" t="s">
        <v>238</v>
      </c>
      <c r="N29" s="18">
        <v>0</v>
      </c>
      <c r="O29" s="10" t="s">
        <v>178</v>
      </c>
      <c r="P29" s="18">
        <v>2.6474939454161901</v>
      </c>
      <c r="Q29" s="10" t="s">
        <v>159</v>
      </c>
      <c r="R29" s="18">
        <v>0.13815063143546599</v>
      </c>
      <c r="S29" s="10" t="s">
        <v>180</v>
      </c>
    </row>
    <row r="30" spans="1:19" x14ac:dyDescent="0.2">
      <c r="A30" s="12" t="s">
        <v>199</v>
      </c>
      <c r="B30" s="18">
        <v>0</v>
      </c>
      <c r="C30" s="10" t="s">
        <v>238</v>
      </c>
      <c r="D30" s="18">
        <v>0</v>
      </c>
      <c r="E30" s="10" t="s">
        <v>238</v>
      </c>
      <c r="F30" s="18">
        <v>0</v>
      </c>
      <c r="G30" s="10" t="s">
        <v>238</v>
      </c>
      <c r="H30" s="18">
        <v>0</v>
      </c>
      <c r="I30" s="10" t="s">
        <v>178</v>
      </c>
      <c r="J30" s="18">
        <v>0</v>
      </c>
      <c r="K30" s="10" t="s">
        <v>238</v>
      </c>
      <c r="L30" s="18">
        <v>0</v>
      </c>
      <c r="M30" s="10" t="s">
        <v>238</v>
      </c>
      <c r="N30" s="18">
        <v>0</v>
      </c>
      <c r="O30" s="10" t="s">
        <v>178</v>
      </c>
      <c r="P30" s="18">
        <v>2.4241931636734901</v>
      </c>
      <c r="Q30" s="10" t="s">
        <v>159</v>
      </c>
      <c r="R30" s="18">
        <v>0.124746753895441</v>
      </c>
      <c r="S30" s="10" t="s">
        <v>180</v>
      </c>
    </row>
    <row r="31" spans="1:19" x14ac:dyDescent="0.2">
      <c r="A31" s="12" t="s">
        <v>200</v>
      </c>
      <c r="B31" s="18">
        <v>0</v>
      </c>
      <c r="C31" s="10" t="s">
        <v>238</v>
      </c>
      <c r="D31" s="18">
        <v>0</v>
      </c>
      <c r="E31" s="10" t="s">
        <v>238</v>
      </c>
      <c r="F31" s="18">
        <v>0</v>
      </c>
      <c r="G31" s="10" t="s">
        <v>238</v>
      </c>
      <c r="H31" s="18">
        <v>0</v>
      </c>
      <c r="I31" s="10" t="s">
        <v>178</v>
      </c>
      <c r="J31" s="18">
        <v>0</v>
      </c>
      <c r="K31" s="10" t="s">
        <v>238</v>
      </c>
      <c r="L31" s="18">
        <v>0</v>
      </c>
      <c r="M31" s="10" t="s">
        <v>238</v>
      </c>
      <c r="N31" s="18">
        <v>0</v>
      </c>
      <c r="O31" s="10" t="s">
        <v>178</v>
      </c>
      <c r="P31" s="18">
        <v>2.1191776139366398</v>
      </c>
      <c r="Q31" s="10" t="s">
        <v>159</v>
      </c>
      <c r="R31" s="18">
        <v>0.137455455580036</v>
      </c>
      <c r="S31" s="10" t="s">
        <v>180</v>
      </c>
    </row>
    <row r="32" spans="1:19" x14ac:dyDescent="0.2">
      <c r="A32" s="15" t="s">
        <v>201</v>
      </c>
      <c r="B32" s="19">
        <v>0</v>
      </c>
      <c r="C32" s="14" t="s">
        <v>238</v>
      </c>
      <c r="D32" s="19">
        <v>0</v>
      </c>
      <c r="E32" s="14" t="s">
        <v>238</v>
      </c>
      <c r="F32" s="19">
        <v>0</v>
      </c>
      <c r="G32" s="14" t="s">
        <v>238</v>
      </c>
      <c r="H32" s="19">
        <v>0</v>
      </c>
      <c r="I32" s="14" t="s">
        <v>178</v>
      </c>
      <c r="J32" s="19">
        <v>0</v>
      </c>
      <c r="K32" s="14" t="s">
        <v>238</v>
      </c>
      <c r="L32" s="19">
        <v>0</v>
      </c>
      <c r="M32" s="14" t="s">
        <v>238</v>
      </c>
      <c r="N32" s="19">
        <v>0</v>
      </c>
      <c r="O32" s="14" t="s">
        <v>178</v>
      </c>
      <c r="P32" s="19">
        <v>2.5390073666669699</v>
      </c>
      <c r="Q32" s="14" t="s">
        <v>159</v>
      </c>
      <c r="R32" s="19">
        <v>0.18558563956758201</v>
      </c>
      <c r="S32" s="14" t="s">
        <v>180</v>
      </c>
    </row>
    <row r="34" spans="1:2" x14ac:dyDescent="0.2">
      <c r="A34" s="16" t="s">
        <v>202</v>
      </c>
      <c r="B34" s="16" t="s">
        <v>215</v>
      </c>
    </row>
    <row r="36" spans="1:2" x14ac:dyDescent="0.2">
      <c r="B36" s="16" t="s">
        <v>376</v>
      </c>
    </row>
    <row r="37" spans="1:2" x14ac:dyDescent="0.2">
      <c r="B37" s="16" t="s">
        <v>384</v>
      </c>
    </row>
    <row r="39" spans="1:2" x14ac:dyDescent="0.2">
      <c r="B39" s="16" t="s">
        <v>208</v>
      </c>
    </row>
    <row r="40" spans="1:2" x14ac:dyDescent="0.2">
      <c r="B40" s="16" t="s">
        <v>241</v>
      </c>
    </row>
    <row r="41" spans="1:2" x14ac:dyDescent="0.2">
      <c r="B41" s="16" t="s">
        <v>209</v>
      </c>
    </row>
    <row r="44" spans="1:2" x14ac:dyDescent="0.2">
      <c r="A44" s="17" t="str">
        <f>HYPERLINK("#'MINOR_GAMING 9'!A2", "&lt;&lt;&lt; Previous table")</f>
        <v>&lt;&lt;&lt; Previous table</v>
      </c>
    </row>
    <row r="45" spans="1:2" x14ac:dyDescent="0.2">
      <c r="A45" s="17" t="str">
        <f>HYPERLINK("#'MINOR_GAMING 11'!A2", "&gt;&gt;&gt; Next table")</f>
        <v>&gt;&gt;&gt; Next table</v>
      </c>
    </row>
  </sheetData>
  <mergeCells count="12">
    <mergeCell ref="A2:S2"/>
    <mergeCell ref="A3:S3"/>
    <mergeCell ref="A6:S6"/>
    <mergeCell ref="B5:C5"/>
    <mergeCell ref="D5:E5"/>
    <mergeCell ref="F5:G5"/>
    <mergeCell ref="H5:I5"/>
    <mergeCell ref="J5:K5"/>
    <mergeCell ref="L5:M5"/>
    <mergeCell ref="N5:O5"/>
    <mergeCell ref="P5:Q5"/>
    <mergeCell ref="R5:S5"/>
  </mergeCells>
  <pageMargins left="0.7" right="0.7" top="0.75" bottom="0.75" header="0.3" footer="0.3"/>
  <pageSetup paperSize="9" orientation="portrait" horizontalDpi="300" verticalDpi="300"/>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700-000000000000}">
  <dimension ref="A1:S45"/>
  <sheetViews>
    <sheetView workbookViewId="0"/>
  </sheetViews>
  <sheetFormatPr defaultColWidth="11.42578125" defaultRowHeight="12.75" x14ac:dyDescent="0.2"/>
  <cols>
    <col min="1" max="2" width="12.7109375" customWidth="1"/>
    <col min="3" max="3" width="4.42578125" customWidth="1"/>
    <col min="4" max="4" width="12.7109375" customWidth="1"/>
    <col min="5" max="5" width="4.42578125" customWidth="1"/>
    <col min="6" max="6" width="12.7109375" customWidth="1"/>
    <col min="7" max="7" width="4.42578125" customWidth="1"/>
    <col min="8" max="8" width="12.7109375" customWidth="1"/>
    <col min="9" max="9" width="4.42578125" customWidth="1"/>
    <col min="10" max="10" width="12.7109375" customWidth="1"/>
    <col min="11" max="11" width="4.42578125" customWidth="1"/>
    <col min="12" max="12" width="12.7109375" customWidth="1"/>
    <col min="13" max="13" width="4.42578125" customWidth="1"/>
    <col min="14" max="14" width="12.7109375" customWidth="1"/>
    <col min="15" max="15" width="4.42578125" customWidth="1"/>
    <col min="16" max="16" width="12.7109375" customWidth="1"/>
    <col min="17" max="17" width="4.42578125" customWidth="1"/>
    <col min="18" max="18" width="12.7109375" customWidth="1"/>
    <col min="19" max="19" width="4.42578125" customWidth="1"/>
  </cols>
  <sheetData>
    <row r="1" spans="1:19" x14ac:dyDescent="0.2">
      <c r="A1" s="8" t="str">
        <f>HYPERLINK("#'INDEX'!B91", "Link to index")</f>
        <v>Link to index</v>
      </c>
    </row>
    <row r="2" spans="1:19" ht="15.75" customHeight="1" x14ac:dyDescent="0.2">
      <c r="A2" s="25" t="s">
        <v>390</v>
      </c>
      <c r="B2" s="24"/>
      <c r="C2" s="24"/>
      <c r="D2" s="24"/>
      <c r="E2" s="24"/>
      <c r="F2" s="24"/>
      <c r="G2" s="24"/>
      <c r="H2" s="24"/>
      <c r="I2" s="24"/>
      <c r="J2" s="24"/>
      <c r="K2" s="24"/>
      <c r="L2" s="24"/>
      <c r="M2" s="24"/>
      <c r="N2" s="24"/>
      <c r="O2" s="24"/>
      <c r="P2" s="24"/>
      <c r="Q2" s="24"/>
      <c r="R2" s="24"/>
      <c r="S2" s="24"/>
    </row>
    <row r="3" spans="1:19" ht="15.75" customHeight="1" x14ac:dyDescent="0.2">
      <c r="A3" s="25" t="s">
        <v>109</v>
      </c>
      <c r="B3" s="24"/>
      <c r="C3" s="24"/>
      <c r="D3" s="24"/>
      <c r="E3" s="24"/>
      <c r="F3" s="24"/>
      <c r="G3" s="24"/>
      <c r="H3" s="24"/>
      <c r="I3" s="24"/>
      <c r="J3" s="24"/>
      <c r="K3" s="24"/>
      <c r="L3" s="24"/>
      <c r="M3" s="24"/>
      <c r="N3" s="24"/>
      <c r="O3" s="24"/>
      <c r="P3" s="24"/>
      <c r="Q3" s="24"/>
      <c r="R3" s="24"/>
      <c r="S3" s="24"/>
    </row>
    <row r="4" spans="1:19" ht="15.75" customHeight="1" x14ac:dyDescent="0.2"/>
    <row r="5" spans="1:19" ht="55.5" customHeight="1" x14ac:dyDescent="0.2">
      <c r="A5" s="11" t="s">
        <v>159</v>
      </c>
      <c r="B5" s="27" t="s">
        <v>160</v>
      </c>
      <c r="C5" s="27" t="s">
        <v>159</v>
      </c>
      <c r="D5" s="27" t="s">
        <v>161</v>
      </c>
      <c r="E5" s="27" t="s">
        <v>159</v>
      </c>
      <c r="F5" s="27" t="s">
        <v>162</v>
      </c>
      <c r="G5" s="27" t="s">
        <v>159</v>
      </c>
      <c r="H5" s="27" t="s">
        <v>163</v>
      </c>
      <c r="I5" s="27" t="s">
        <v>159</v>
      </c>
      <c r="J5" s="27" t="s">
        <v>164</v>
      </c>
      <c r="K5" s="27" t="s">
        <v>159</v>
      </c>
      <c r="L5" s="27" t="s">
        <v>165</v>
      </c>
      <c r="M5" s="27" t="s">
        <v>159</v>
      </c>
      <c r="N5" s="27" t="s">
        <v>166</v>
      </c>
      <c r="O5" s="27" t="s">
        <v>159</v>
      </c>
      <c r="P5" s="27" t="s">
        <v>167</v>
      </c>
      <c r="Q5" s="27" t="s">
        <v>159</v>
      </c>
      <c r="R5" s="27" t="s">
        <v>168</v>
      </c>
      <c r="S5" s="27" t="s">
        <v>159</v>
      </c>
    </row>
    <row r="6" spans="1:19" x14ac:dyDescent="0.2">
      <c r="A6" s="26" t="s">
        <v>169</v>
      </c>
      <c r="B6" s="26"/>
      <c r="C6" s="26"/>
      <c r="D6" s="26"/>
      <c r="E6" s="26"/>
      <c r="F6" s="26"/>
      <c r="G6" s="26"/>
      <c r="H6" s="26"/>
      <c r="I6" s="26"/>
      <c r="J6" s="26"/>
      <c r="K6" s="26"/>
      <c r="L6" s="26"/>
      <c r="M6" s="26"/>
      <c r="N6" s="26"/>
      <c r="O6" s="26"/>
      <c r="P6" s="26"/>
      <c r="Q6" s="26"/>
      <c r="R6" s="26"/>
      <c r="S6" s="26"/>
    </row>
    <row r="7" spans="1:19" x14ac:dyDescent="0.2">
      <c r="A7" s="12" t="s">
        <v>170</v>
      </c>
      <c r="B7" s="9">
        <v>0.63500000000000001</v>
      </c>
      <c r="C7" s="10" t="s">
        <v>159</v>
      </c>
      <c r="D7" s="9">
        <v>0</v>
      </c>
      <c r="E7" s="10" t="s">
        <v>238</v>
      </c>
      <c r="F7" s="9">
        <v>0</v>
      </c>
      <c r="G7" s="10" t="s">
        <v>238</v>
      </c>
      <c r="H7" s="9">
        <v>3.851</v>
      </c>
      <c r="I7" s="10" t="s">
        <v>159</v>
      </c>
      <c r="J7" s="9">
        <v>0</v>
      </c>
      <c r="K7" s="10" t="s">
        <v>238</v>
      </c>
      <c r="L7" s="9">
        <v>0.998</v>
      </c>
      <c r="M7" s="10" t="s">
        <v>159</v>
      </c>
      <c r="N7" s="9">
        <v>6.8739999999999997</v>
      </c>
      <c r="O7" s="10" t="s">
        <v>159</v>
      </c>
      <c r="P7" s="9">
        <v>0.46400000000000002</v>
      </c>
      <c r="Q7" s="10" t="s">
        <v>159</v>
      </c>
      <c r="R7" s="9">
        <v>12.821999999999999</v>
      </c>
      <c r="S7" s="10" t="s">
        <v>159</v>
      </c>
    </row>
    <row r="8" spans="1:19" x14ac:dyDescent="0.2">
      <c r="A8" s="12" t="s">
        <v>171</v>
      </c>
      <c r="B8" s="9">
        <v>0.69</v>
      </c>
      <c r="C8" s="10" t="s">
        <v>159</v>
      </c>
      <c r="D8" s="9">
        <v>0</v>
      </c>
      <c r="E8" s="10" t="s">
        <v>238</v>
      </c>
      <c r="F8" s="9">
        <v>0</v>
      </c>
      <c r="G8" s="10" t="s">
        <v>238</v>
      </c>
      <c r="H8" s="9">
        <v>3.569</v>
      </c>
      <c r="I8" s="10" t="s">
        <v>159</v>
      </c>
      <c r="J8" s="9">
        <v>0</v>
      </c>
      <c r="K8" s="10" t="s">
        <v>238</v>
      </c>
      <c r="L8" s="9">
        <v>0.99199999999999999</v>
      </c>
      <c r="M8" s="10" t="s">
        <v>159</v>
      </c>
      <c r="N8" s="9">
        <v>4.141</v>
      </c>
      <c r="O8" s="10" t="s">
        <v>159</v>
      </c>
      <c r="P8" s="9">
        <v>0.51</v>
      </c>
      <c r="Q8" s="10" t="s">
        <v>159</v>
      </c>
      <c r="R8" s="9">
        <v>9.9019999999999992</v>
      </c>
      <c r="S8" s="10" t="s">
        <v>159</v>
      </c>
    </row>
    <row r="9" spans="1:19" x14ac:dyDescent="0.2">
      <c r="A9" s="12" t="s">
        <v>172</v>
      </c>
      <c r="B9" s="9">
        <v>0.86299999999999999</v>
      </c>
      <c r="C9" s="10" t="s">
        <v>159</v>
      </c>
      <c r="D9" s="9">
        <v>0</v>
      </c>
      <c r="E9" s="10" t="s">
        <v>238</v>
      </c>
      <c r="F9" s="9">
        <v>0</v>
      </c>
      <c r="G9" s="10" t="s">
        <v>238</v>
      </c>
      <c r="H9" s="9">
        <v>2.875</v>
      </c>
      <c r="I9" s="10" t="s">
        <v>159</v>
      </c>
      <c r="J9" s="9">
        <v>0</v>
      </c>
      <c r="K9" s="10" t="s">
        <v>238</v>
      </c>
      <c r="L9" s="9">
        <v>0.84699999999999998</v>
      </c>
      <c r="M9" s="10" t="s">
        <v>159</v>
      </c>
      <c r="N9" s="9">
        <v>1.0580000000000001</v>
      </c>
      <c r="O9" s="10" t="s">
        <v>159</v>
      </c>
      <c r="P9" s="9">
        <v>0.5</v>
      </c>
      <c r="Q9" s="10" t="s">
        <v>159</v>
      </c>
      <c r="R9" s="9">
        <v>6.1429999999999998</v>
      </c>
      <c r="S9" s="10" t="s">
        <v>159</v>
      </c>
    </row>
    <row r="10" spans="1:19" x14ac:dyDescent="0.2">
      <c r="A10" s="12" t="s">
        <v>173</v>
      </c>
      <c r="B10" s="9">
        <v>0.91</v>
      </c>
      <c r="C10" s="10" t="s">
        <v>159</v>
      </c>
      <c r="D10" s="9">
        <v>0</v>
      </c>
      <c r="E10" s="10" t="s">
        <v>238</v>
      </c>
      <c r="F10" s="9">
        <v>0</v>
      </c>
      <c r="G10" s="10" t="s">
        <v>238</v>
      </c>
      <c r="H10" s="9">
        <v>2.9649999999999999</v>
      </c>
      <c r="I10" s="10" t="s">
        <v>159</v>
      </c>
      <c r="J10" s="9">
        <v>0</v>
      </c>
      <c r="K10" s="10" t="s">
        <v>238</v>
      </c>
      <c r="L10" s="9">
        <v>0.74199999999999999</v>
      </c>
      <c r="M10" s="10" t="s">
        <v>159</v>
      </c>
      <c r="N10" s="9">
        <v>0.33400000000000002</v>
      </c>
      <c r="O10" s="10" t="s">
        <v>159</v>
      </c>
      <c r="P10" s="9">
        <v>0.51500000000000001</v>
      </c>
      <c r="Q10" s="10" t="s">
        <v>159</v>
      </c>
      <c r="R10" s="9">
        <v>5.4660000000000002</v>
      </c>
      <c r="S10" s="10" t="s">
        <v>159</v>
      </c>
    </row>
    <row r="11" spans="1:19" x14ac:dyDescent="0.2">
      <c r="A11" s="12" t="s">
        <v>174</v>
      </c>
      <c r="B11" s="9">
        <v>1.996</v>
      </c>
      <c r="C11" s="10" t="s">
        <v>159</v>
      </c>
      <c r="D11" s="9">
        <v>0</v>
      </c>
      <c r="E11" s="10" t="s">
        <v>238</v>
      </c>
      <c r="F11" s="9">
        <v>0</v>
      </c>
      <c r="G11" s="10" t="s">
        <v>238</v>
      </c>
      <c r="H11" s="9">
        <v>0.38200000000000001</v>
      </c>
      <c r="I11" s="10" t="s">
        <v>159</v>
      </c>
      <c r="J11" s="9">
        <v>0</v>
      </c>
      <c r="K11" s="10" t="s">
        <v>238</v>
      </c>
      <c r="L11" s="9">
        <v>0.64912599999999998</v>
      </c>
      <c r="M11" s="10" t="s">
        <v>159</v>
      </c>
      <c r="N11" s="9">
        <v>0.372</v>
      </c>
      <c r="O11" s="10" t="s">
        <v>159</v>
      </c>
      <c r="P11" s="9">
        <v>0.496</v>
      </c>
      <c r="Q11" s="10" t="s">
        <v>159</v>
      </c>
      <c r="R11" s="9">
        <v>3.8951259999999999</v>
      </c>
      <c r="S11" s="10" t="s">
        <v>159</v>
      </c>
    </row>
    <row r="12" spans="1:19" x14ac:dyDescent="0.2">
      <c r="A12" s="12" t="s">
        <v>175</v>
      </c>
      <c r="B12" s="9">
        <v>1.4450000000000001</v>
      </c>
      <c r="C12" s="10" t="s">
        <v>159</v>
      </c>
      <c r="D12" s="9">
        <v>0</v>
      </c>
      <c r="E12" s="10" t="s">
        <v>238</v>
      </c>
      <c r="F12" s="9">
        <v>0</v>
      </c>
      <c r="G12" s="10" t="s">
        <v>238</v>
      </c>
      <c r="H12" s="9">
        <v>4.2999999999999997E-2</v>
      </c>
      <c r="I12" s="10" t="s">
        <v>159</v>
      </c>
      <c r="J12" s="9">
        <v>0</v>
      </c>
      <c r="K12" s="10" t="s">
        <v>238</v>
      </c>
      <c r="L12" s="9">
        <v>0.40500000000000003</v>
      </c>
      <c r="M12" s="10" t="s">
        <v>159</v>
      </c>
      <c r="N12" s="9">
        <v>0.39</v>
      </c>
      <c r="O12" s="10" t="s">
        <v>159</v>
      </c>
      <c r="P12" s="9">
        <v>0.505</v>
      </c>
      <c r="Q12" s="10" t="s">
        <v>159</v>
      </c>
      <c r="R12" s="9">
        <v>2.7879999999999998</v>
      </c>
      <c r="S12" s="10" t="s">
        <v>159</v>
      </c>
    </row>
    <row r="13" spans="1:19" x14ac:dyDescent="0.2">
      <c r="A13" s="12" t="s">
        <v>176</v>
      </c>
      <c r="B13" s="9">
        <v>1.387</v>
      </c>
      <c r="C13" s="10" t="s">
        <v>159</v>
      </c>
      <c r="D13" s="9">
        <v>0</v>
      </c>
      <c r="E13" s="10" t="s">
        <v>238</v>
      </c>
      <c r="F13" s="9">
        <v>0</v>
      </c>
      <c r="G13" s="10" t="s">
        <v>238</v>
      </c>
      <c r="H13" s="9">
        <v>0</v>
      </c>
      <c r="I13" s="10" t="s">
        <v>375</v>
      </c>
      <c r="J13" s="9">
        <v>0</v>
      </c>
      <c r="K13" s="10" t="s">
        <v>238</v>
      </c>
      <c r="L13" s="9">
        <v>0.245</v>
      </c>
      <c r="M13" s="10" t="s">
        <v>159</v>
      </c>
      <c r="N13" s="9">
        <v>0.36099999999999999</v>
      </c>
      <c r="O13" s="10" t="s">
        <v>159</v>
      </c>
      <c r="P13" s="9">
        <v>0.48199999999999998</v>
      </c>
      <c r="Q13" s="10" t="s">
        <v>159</v>
      </c>
      <c r="R13" s="9">
        <v>2.4750000000000001</v>
      </c>
      <c r="S13" s="10" t="s">
        <v>180</v>
      </c>
    </row>
    <row r="14" spans="1:19" x14ac:dyDescent="0.2">
      <c r="A14" s="12" t="s">
        <v>177</v>
      </c>
      <c r="B14" s="9">
        <v>1.4770000000000001</v>
      </c>
      <c r="C14" s="10" t="s">
        <v>159</v>
      </c>
      <c r="D14" s="9">
        <v>0</v>
      </c>
      <c r="E14" s="10" t="s">
        <v>238</v>
      </c>
      <c r="F14" s="9">
        <v>0</v>
      </c>
      <c r="G14" s="10" t="s">
        <v>238</v>
      </c>
      <c r="H14" s="9">
        <v>0</v>
      </c>
      <c r="I14" s="10" t="s">
        <v>178</v>
      </c>
      <c r="J14" s="9">
        <v>0</v>
      </c>
      <c r="K14" s="10" t="s">
        <v>238</v>
      </c>
      <c r="L14" s="9">
        <v>0.27300000000000002</v>
      </c>
      <c r="M14" s="10" t="s">
        <v>159</v>
      </c>
      <c r="N14" s="9">
        <v>0.40600000000000003</v>
      </c>
      <c r="O14" s="10" t="s">
        <v>159</v>
      </c>
      <c r="P14" s="9">
        <v>0.48099999999999998</v>
      </c>
      <c r="Q14" s="10" t="s">
        <v>159</v>
      </c>
      <c r="R14" s="9">
        <v>2.637</v>
      </c>
      <c r="S14" s="10" t="s">
        <v>180</v>
      </c>
    </row>
    <row r="15" spans="1:19" x14ac:dyDescent="0.2">
      <c r="A15" s="12" t="s">
        <v>181</v>
      </c>
      <c r="B15" s="9">
        <v>1.681</v>
      </c>
      <c r="C15" s="10" t="s">
        <v>159</v>
      </c>
      <c r="D15" s="9">
        <v>0</v>
      </c>
      <c r="E15" s="10" t="s">
        <v>238</v>
      </c>
      <c r="F15" s="9">
        <v>0</v>
      </c>
      <c r="G15" s="10" t="s">
        <v>238</v>
      </c>
      <c r="H15" s="9">
        <v>0</v>
      </c>
      <c r="I15" s="10" t="s">
        <v>178</v>
      </c>
      <c r="J15" s="9">
        <v>0</v>
      </c>
      <c r="K15" s="10" t="s">
        <v>238</v>
      </c>
      <c r="L15" s="9">
        <v>0.28299999999999997</v>
      </c>
      <c r="M15" s="10" t="s">
        <v>159</v>
      </c>
      <c r="N15" s="9">
        <v>0.39100000000000001</v>
      </c>
      <c r="O15" s="10" t="s">
        <v>159</v>
      </c>
      <c r="P15" s="9">
        <v>0.47899999999999998</v>
      </c>
      <c r="Q15" s="10" t="s">
        <v>159</v>
      </c>
      <c r="R15" s="9">
        <v>2.8340000000000001</v>
      </c>
      <c r="S15" s="10" t="s">
        <v>180</v>
      </c>
    </row>
    <row r="16" spans="1:19" x14ac:dyDescent="0.2">
      <c r="A16" s="12" t="s">
        <v>182</v>
      </c>
      <c r="B16" s="9">
        <v>1.6439999999999999</v>
      </c>
      <c r="C16" s="10" t="s">
        <v>159</v>
      </c>
      <c r="D16" s="9">
        <v>0</v>
      </c>
      <c r="E16" s="10" t="s">
        <v>238</v>
      </c>
      <c r="F16" s="9">
        <v>0</v>
      </c>
      <c r="G16" s="10" t="s">
        <v>238</v>
      </c>
      <c r="H16" s="9">
        <v>0</v>
      </c>
      <c r="I16" s="10" t="s">
        <v>178</v>
      </c>
      <c r="J16" s="9">
        <v>0</v>
      </c>
      <c r="K16" s="10" t="s">
        <v>238</v>
      </c>
      <c r="L16" s="9">
        <v>5.2999999999999999E-2</v>
      </c>
      <c r="M16" s="10" t="s">
        <v>159</v>
      </c>
      <c r="N16" s="9">
        <v>0.41499999999999998</v>
      </c>
      <c r="O16" s="10" t="s">
        <v>159</v>
      </c>
      <c r="P16" s="9">
        <v>0.47099999999999997</v>
      </c>
      <c r="Q16" s="10" t="s">
        <v>159</v>
      </c>
      <c r="R16" s="9">
        <v>2.5830000000000002</v>
      </c>
      <c r="S16" s="10" t="s">
        <v>180</v>
      </c>
    </row>
    <row r="17" spans="1:19" x14ac:dyDescent="0.2">
      <c r="A17" s="12" t="s">
        <v>183</v>
      </c>
      <c r="B17" s="9">
        <v>0</v>
      </c>
      <c r="C17" s="10" t="s">
        <v>238</v>
      </c>
      <c r="D17" s="9">
        <v>0</v>
      </c>
      <c r="E17" s="10" t="s">
        <v>238</v>
      </c>
      <c r="F17" s="9">
        <v>0</v>
      </c>
      <c r="G17" s="10" t="s">
        <v>238</v>
      </c>
      <c r="H17" s="9">
        <v>0</v>
      </c>
      <c r="I17" s="10" t="s">
        <v>178</v>
      </c>
      <c r="J17" s="9">
        <v>0</v>
      </c>
      <c r="K17" s="10" t="s">
        <v>238</v>
      </c>
      <c r="L17" s="9">
        <v>2.1000000000000001E-2</v>
      </c>
      <c r="M17" s="10" t="s">
        <v>159</v>
      </c>
      <c r="N17" s="9">
        <v>1.1379999999999999</v>
      </c>
      <c r="O17" s="10" t="s">
        <v>159</v>
      </c>
      <c r="P17" s="9">
        <v>0.47199999999999998</v>
      </c>
      <c r="Q17" s="10" t="s">
        <v>159</v>
      </c>
      <c r="R17" s="9">
        <v>1.631</v>
      </c>
      <c r="S17" s="10" t="s">
        <v>180</v>
      </c>
    </row>
    <row r="18" spans="1:19" x14ac:dyDescent="0.2">
      <c r="A18" s="12" t="s">
        <v>184</v>
      </c>
      <c r="B18" s="9">
        <v>0</v>
      </c>
      <c r="C18" s="10" t="s">
        <v>238</v>
      </c>
      <c r="D18" s="9">
        <v>0</v>
      </c>
      <c r="E18" s="10" t="s">
        <v>238</v>
      </c>
      <c r="F18" s="9">
        <v>0</v>
      </c>
      <c r="G18" s="10" t="s">
        <v>238</v>
      </c>
      <c r="H18" s="9">
        <v>0</v>
      </c>
      <c r="I18" s="10" t="s">
        <v>178</v>
      </c>
      <c r="J18" s="9">
        <v>0</v>
      </c>
      <c r="K18" s="10" t="s">
        <v>238</v>
      </c>
      <c r="L18" s="9">
        <v>0</v>
      </c>
      <c r="M18" s="10" t="s">
        <v>280</v>
      </c>
      <c r="N18" s="9">
        <v>1.1850000000000001</v>
      </c>
      <c r="O18" s="10" t="s">
        <v>159</v>
      </c>
      <c r="P18" s="9">
        <v>0.53200000000000003</v>
      </c>
      <c r="Q18" s="10" t="s">
        <v>159</v>
      </c>
      <c r="R18" s="9">
        <v>1.7170000000000001</v>
      </c>
      <c r="S18" s="10" t="s">
        <v>180</v>
      </c>
    </row>
    <row r="19" spans="1:19" x14ac:dyDescent="0.2">
      <c r="A19" s="12" t="s">
        <v>185</v>
      </c>
      <c r="B19" s="9">
        <v>0</v>
      </c>
      <c r="C19" s="10" t="s">
        <v>238</v>
      </c>
      <c r="D19" s="9">
        <v>0</v>
      </c>
      <c r="E19" s="10" t="s">
        <v>238</v>
      </c>
      <c r="F19" s="9">
        <v>0</v>
      </c>
      <c r="G19" s="10" t="s">
        <v>238</v>
      </c>
      <c r="H19" s="9">
        <v>0</v>
      </c>
      <c r="I19" s="10" t="s">
        <v>178</v>
      </c>
      <c r="J19" s="9">
        <v>0</v>
      </c>
      <c r="K19" s="10" t="s">
        <v>238</v>
      </c>
      <c r="L19" s="9">
        <v>0</v>
      </c>
      <c r="M19" s="10" t="s">
        <v>238</v>
      </c>
      <c r="N19" s="9">
        <v>1.3049999999999999</v>
      </c>
      <c r="O19" s="10" t="s">
        <v>159</v>
      </c>
      <c r="P19" s="9">
        <v>0.58099999999999996</v>
      </c>
      <c r="Q19" s="10" t="s">
        <v>159</v>
      </c>
      <c r="R19" s="9">
        <v>1.8859999999999999</v>
      </c>
      <c r="S19" s="10" t="s">
        <v>180</v>
      </c>
    </row>
    <row r="20" spans="1:19" x14ac:dyDescent="0.2">
      <c r="A20" s="12" t="s">
        <v>187</v>
      </c>
      <c r="B20" s="9">
        <v>0</v>
      </c>
      <c r="C20" s="10" t="s">
        <v>238</v>
      </c>
      <c r="D20" s="9">
        <v>0</v>
      </c>
      <c r="E20" s="10" t="s">
        <v>238</v>
      </c>
      <c r="F20" s="9">
        <v>0</v>
      </c>
      <c r="G20" s="10" t="s">
        <v>238</v>
      </c>
      <c r="H20" s="9">
        <v>0</v>
      </c>
      <c r="I20" s="10" t="s">
        <v>178</v>
      </c>
      <c r="J20" s="9">
        <v>0</v>
      </c>
      <c r="K20" s="10" t="s">
        <v>238</v>
      </c>
      <c r="L20" s="9">
        <v>0</v>
      </c>
      <c r="M20" s="10" t="s">
        <v>238</v>
      </c>
      <c r="N20" s="9">
        <v>1.2949999999999999</v>
      </c>
      <c r="O20" s="10" t="s">
        <v>159</v>
      </c>
      <c r="P20" s="9">
        <v>0.63800000000000001</v>
      </c>
      <c r="Q20" s="10" t="s">
        <v>159</v>
      </c>
      <c r="R20" s="9">
        <v>1.9330000000000001</v>
      </c>
      <c r="S20" s="10" t="s">
        <v>180</v>
      </c>
    </row>
    <row r="21" spans="1:19" x14ac:dyDescent="0.2">
      <c r="A21" s="12" t="s">
        <v>188</v>
      </c>
      <c r="B21" s="9">
        <v>0</v>
      </c>
      <c r="C21" s="10" t="s">
        <v>238</v>
      </c>
      <c r="D21" s="9">
        <v>0</v>
      </c>
      <c r="E21" s="10" t="s">
        <v>238</v>
      </c>
      <c r="F21" s="9">
        <v>0</v>
      </c>
      <c r="G21" s="10" t="s">
        <v>238</v>
      </c>
      <c r="H21" s="9">
        <v>0</v>
      </c>
      <c r="I21" s="10" t="s">
        <v>178</v>
      </c>
      <c r="J21" s="9">
        <v>0</v>
      </c>
      <c r="K21" s="10" t="s">
        <v>238</v>
      </c>
      <c r="L21" s="9">
        <v>0</v>
      </c>
      <c r="M21" s="10" t="s">
        <v>238</v>
      </c>
      <c r="N21" s="9">
        <v>1.1839999999999999</v>
      </c>
      <c r="O21" s="10" t="s">
        <v>159</v>
      </c>
      <c r="P21" s="9">
        <v>0.61799999999999999</v>
      </c>
      <c r="Q21" s="10" t="s">
        <v>159</v>
      </c>
      <c r="R21" s="9">
        <v>1.802</v>
      </c>
      <c r="S21" s="10" t="s">
        <v>180</v>
      </c>
    </row>
    <row r="22" spans="1:19" x14ac:dyDescent="0.2">
      <c r="A22" s="12" t="s">
        <v>189</v>
      </c>
      <c r="B22" s="9">
        <v>0</v>
      </c>
      <c r="C22" s="10" t="s">
        <v>238</v>
      </c>
      <c r="D22" s="9">
        <v>0</v>
      </c>
      <c r="E22" s="10" t="s">
        <v>238</v>
      </c>
      <c r="F22" s="9">
        <v>0</v>
      </c>
      <c r="G22" s="10" t="s">
        <v>238</v>
      </c>
      <c r="H22" s="9">
        <v>0</v>
      </c>
      <c r="I22" s="10" t="s">
        <v>178</v>
      </c>
      <c r="J22" s="9">
        <v>0</v>
      </c>
      <c r="K22" s="10" t="s">
        <v>238</v>
      </c>
      <c r="L22" s="9">
        <v>0</v>
      </c>
      <c r="M22" s="10" t="s">
        <v>238</v>
      </c>
      <c r="N22" s="9">
        <v>0</v>
      </c>
      <c r="O22" s="10" t="s">
        <v>178</v>
      </c>
      <c r="P22" s="9">
        <v>0.68600000000000005</v>
      </c>
      <c r="Q22" s="10" t="s">
        <v>159</v>
      </c>
      <c r="R22" s="9">
        <v>0.68600000000000005</v>
      </c>
      <c r="S22" s="10" t="s">
        <v>180</v>
      </c>
    </row>
    <row r="23" spans="1:19" x14ac:dyDescent="0.2">
      <c r="A23" s="12" t="s">
        <v>190</v>
      </c>
      <c r="B23" s="9">
        <v>0</v>
      </c>
      <c r="C23" s="10" t="s">
        <v>238</v>
      </c>
      <c r="D23" s="9">
        <v>0</v>
      </c>
      <c r="E23" s="10" t="s">
        <v>238</v>
      </c>
      <c r="F23" s="9">
        <v>0</v>
      </c>
      <c r="G23" s="10" t="s">
        <v>238</v>
      </c>
      <c r="H23" s="9">
        <v>0</v>
      </c>
      <c r="I23" s="10" t="s">
        <v>178</v>
      </c>
      <c r="J23" s="9">
        <v>0</v>
      </c>
      <c r="K23" s="10" t="s">
        <v>238</v>
      </c>
      <c r="L23" s="9">
        <v>0</v>
      </c>
      <c r="M23" s="10" t="s">
        <v>238</v>
      </c>
      <c r="N23" s="9">
        <v>0</v>
      </c>
      <c r="O23" s="10" t="s">
        <v>178</v>
      </c>
      <c r="P23" s="9">
        <v>0.69399999999999995</v>
      </c>
      <c r="Q23" s="10" t="s">
        <v>159</v>
      </c>
      <c r="R23" s="9">
        <v>0.69399999999999995</v>
      </c>
      <c r="S23" s="10" t="s">
        <v>180</v>
      </c>
    </row>
    <row r="24" spans="1:19" x14ac:dyDescent="0.2">
      <c r="A24" s="12" t="s">
        <v>191</v>
      </c>
      <c r="B24" s="9">
        <v>0</v>
      </c>
      <c r="C24" s="10" t="s">
        <v>238</v>
      </c>
      <c r="D24" s="9">
        <v>0</v>
      </c>
      <c r="E24" s="10" t="s">
        <v>238</v>
      </c>
      <c r="F24" s="9">
        <v>0</v>
      </c>
      <c r="G24" s="10" t="s">
        <v>238</v>
      </c>
      <c r="H24" s="9">
        <v>0</v>
      </c>
      <c r="I24" s="10" t="s">
        <v>178</v>
      </c>
      <c r="J24" s="9">
        <v>0</v>
      </c>
      <c r="K24" s="10" t="s">
        <v>238</v>
      </c>
      <c r="L24" s="9">
        <v>0</v>
      </c>
      <c r="M24" s="10" t="s">
        <v>238</v>
      </c>
      <c r="N24" s="9">
        <v>0</v>
      </c>
      <c r="O24" s="10" t="s">
        <v>178</v>
      </c>
      <c r="P24" s="9">
        <v>0.63300000000000001</v>
      </c>
      <c r="Q24" s="10" t="s">
        <v>159</v>
      </c>
      <c r="R24" s="9">
        <v>0.63300000000000001</v>
      </c>
      <c r="S24" s="10" t="s">
        <v>180</v>
      </c>
    </row>
    <row r="25" spans="1:19" x14ac:dyDescent="0.2">
      <c r="A25" s="12" t="s">
        <v>192</v>
      </c>
      <c r="B25" s="9">
        <v>0</v>
      </c>
      <c r="C25" s="10" t="s">
        <v>238</v>
      </c>
      <c r="D25" s="9">
        <v>0</v>
      </c>
      <c r="E25" s="10" t="s">
        <v>238</v>
      </c>
      <c r="F25" s="9">
        <v>0</v>
      </c>
      <c r="G25" s="10" t="s">
        <v>238</v>
      </c>
      <c r="H25" s="9">
        <v>0</v>
      </c>
      <c r="I25" s="10" t="s">
        <v>178</v>
      </c>
      <c r="J25" s="9">
        <v>0</v>
      </c>
      <c r="K25" s="10" t="s">
        <v>238</v>
      </c>
      <c r="L25" s="9">
        <v>0</v>
      </c>
      <c r="M25" s="10" t="s">
        <v>238</v>
      </c>
      <c r="N25" s="9">
        <v>0</v>
      </c>
      <c r="O25" s="10" t="s">
        <v>178</v>
      </c>
      <c r="P25" s="9">
        <v>0.69099999999999995</v>
      </c>
      <c r="Q25" s="10" t="s">
        <v>159</v>
      </c>
      <c r="R25" s="9">
        <v>0.69099999999999995</v>
      </c>
      <c r="S25" s="10" t="s">
        <v>180</v>
      </c>
    </row>
    <row r="26" spans="1:19" x14ac:dyDescent="0.2">
      <c r="A26" s="12" t="s">
        <v>193</v>
      </c>
      <c r="B26" s="9">
        <v>0</v>
      </c>
      <c r="C26" s="10" t="s">
        <v>238</v>
      </c>
      <c r="D26" s="9">
        <v>0</v>
      </c>
      <c r="E26" s="10" t="s">
        <v>238</v>
      </c>
      <c r="F26" s="9">
        <v>0</v>
      </c>
      <c r="G26" s="10" t="s">
        <v>238</v>
      </c>
      <c r="H26" s="9">
        <v>0</v>
      </c>
      <c r="I26" s="10" t="s">
        <v>178</v>
      </c>
      <c r="J26" s="9">
        <v>0</v>
      </c>
      <c r="K26" s="10" t="s">
        <v>238</v>
      </c>
      <c r="L26" s="9">
        <v>0</v>
      </c>
      <c r="M26" s="10" t="s">
        <v>238</v>
      </c>
      <c r="N26" s="9">
        <v>0</v>
      </c>
      <c r="O26" s="10" t="s">
        <v>178</v>
      </c>
      <c r="P26" s="9">
        <v>0.65400000000000003</v>
      </c>
      <c r="Q26" s="10" t="s">
        <v>159</v>
      </c>
      <c r="R26" s="9">
        <v>0.65400000000000003</v>
      </c>
      <c r="S26" s="10" t="s">
        <v>180</v>
      </c>
    </row>
    <row r="27" spans="1:19" x14ac:dyDescent="0.2">
      <c r="A27" s="12" t="s">
        <v>195</v>
      </c>
      <c r="B27" s="9">
        <v>0</v>
      </c>
      <c r="C27" s="10" t="s">
        <v>238</v>
      </c>
      <c r="D27" s="9">
        <v>0</v>
      </c>
      <c r="E27" s="10" t="s">
        <v>238</v>
      </c>
      <c r="F27" s="9">
        <v>0</v>
      </c>
      <c r="G27" s="10" t="s">
        <v>238</v>
      </c>
      <c r="H27" s="9">
        <v>0</v>
      </c>
      <c r="I27" s="10" t="s">
        <v>178</v>
      </c>
      <c r="J27" s="9">
        <v>0</v>
      </c>
      <c r="K27" s="10" t="s">
        <v>238</v>
      </c>
      <c r="L27" s="9">
        <v>0</v>
      </c>
      <c r="M27" s="10" t="s">
        <v>238</v>
      </c>
      <c r="N27" s="9">
        <v>0</v>
      </c>
      <c r="O27" s="10" t="s">
        <v>178</v>
      </c>
      <c r="P27" s="9">
        <v>0.76900000000000002</v>
      </c>
      <c r="Q27" s="10" t="s">
        <v>159</v>
      </c>
      <c r="R27" s="9">
        <v>0.76900000000000002</v>
      </c>
      <c r="S27" s="10" t="s">
        <v>180</v>
      </c>
    </row>
    <row r="28" spans="1:19" x14ac:dyDescent="0.2">
      <c r="A28" s="12" t="s">
        <v>196</v>
      </c>
      <c r="B28" s="9">
        <v>0</v>
      </c>
      <c r="C28" s="10" t="s">
        <v>238</v>
      </c>
      <c r="D28" s="9">
        <v>0</v>
      </c>
      <c r="E28" s="10" t="s">
        <v>238</v>
      </c>
      <c r="F28" s="9">
        <v>0</v>
      </c>
      <c r="G28" s="10" t="s">
        <v>238</v>
      </c>
      <c r="H28" s="9">
        <v>0</v>
      </c>
      <c r="I28" s="10" t="s">
        <v>178</v>
      </c>
      <c r="J28" s="9">
        <v>0</v>
      </c>
      <c r="K28" s="10" t="s">
        <v>238</v>
      </c>
      <c r="L28" s="9">
        <v>0</v>
      </c>
      <c r="M28" s="10" t="s">
        <v>238</v>
      </c>
      <c r="N28" s="9">
        <v>0</v>
      </c>
      <c r="O28" s="10" t="s">
        <v>178</v>
      </c>
      <c r="P28" s="9">
        <v>0.76800000000000002</v>
      </c>
      <c r="Q28" s="10" t="s">
        <v>159</v>
      </c>
      <c r="R28" s="9">
        <v>0.76800000000000002</v>
      </c>
      <c r="S28" s="10" t="s">
        <v>180</v>
      </c>
    </row>
    <row r="29" spans="1:19" x14ac:dyDescent="0.2">
      <c r="A29" s="12" t="s">
        <v>198</v>
      </c>
      <c r="B29" s="9">
        <v>0</v>
      </c>
      <c r="C29" s="10" t="s">
        <v>238</v>
      </c>
      <c r="D29" s="9">
        <v>0</v>
      </c>
      <c r="E29" s="10" t="s">
        <v>238</v>
      </c>
      <c r="F29" s="9">
        <v>0</v>
      </c>
      <c r="G29" s="10" t="s">
        <v>238</v>
      </c>
      <c r="H29" s="9">
        <v>0</v>
      </c>
      <c r="I29" s="10" t="s">
        <v>178</v>
      </c>
      <c r="J29" s="9">
        <v>0</v>
      </c>
      <c r="K29" s="10" t="s">
        <v>238</v>
      </c>
      <c r="L29" s="9">
        <v>0</v>
      </c>
      <c r="M29" s="10" t="s">
        <v>238</v>
      </c>
      <c r="N29" s="9">
        <v>0</v>
      </c>
      <c r="O29" s="10" t="s">
        <v>178</v>
      </c>
      <c r="P29" s="9">
        <v>0.75900000000000001</v>
      </c>
      <c r="Q29" s="10" t="s">
        <v>159</v>
      </c>
      <c r="R29" s="9">
        <v>0.75900000000000001</v>
      </c>
      <c r="S29" s="10" t="s">
        <v>180</v>
      </c>
    </row>
    <row r="30" spans="1:19" x14ac:dyDescent="0.2">
      <c r="A30" s="12" t="s">
        <v>199</v>
      </c>
      <c r="B30" s="9">
        <v>0</v>
      </c>
      <c r="C30" s="10" t="s">
        <v>238</v>
      </c>
      <c r="D30" s="9">
        <v>0</v>
      </c>
      <c r="E30" s="10" t="s">
        <v>238</v>
      </c>
      <c r="F30" s="9">
        <v>0</v>
      </c>
      <c r="G30" s="10" t="s">
        <v>238</v>
      </c>
      <c r="H30" s="9">
        <v>0</v>
      </c>
      <c r="I30" s="10" t="s">
        <v>178</v>
      </c>
      <c r="J30" s="9">
        <v>0</v>
      </c>
      <c r="K30" s="10" t="s">
        <v>238</v>
      </c>
      <c r="L30" s="9">
        <v>0</v>
      </c>
      <c r="M30" s="10" t="s">
        <v>238</v>
      </c>
      <c r="N30" s="9">
        <v>0</v>
      </c>
      <c r="O30" s="10" t="s">
        <v>178</v>
      </c>
      <c r="P30" s="9">
        <v>0.83699999999999997</v>
      </c>
      <c r="Q30" s="10" t="s">
        <v>159</v>
      </c>
      <c r="R30" s="9">
        <v>0.83699999999999997</v>
      </c>
      <c r="S30" s="10" t="s">
        <v>180</v>
      </c>
    </row>
    <row r="31" spans="1:19" x14ac:dyDescent="0.2">
      <c r="A31" s="12" t="s">
        <v>200</v>
      </c>
      <c r="B31" s="9">
        <v>0</v>
      </c>
      <c r="C31" s="10" t="s">
        <v>238</v>
      </c>
      <c r="D31" s="9">
        <v>0</v>
      </c>
      <c r="E31" s="10" t="s">
        <v>238</v>
      </c>
      <c r="F31" s="9">
        <v>0</v>
      </c>
      <c r="G31" s="10" t="s">
        <v>238</v>
      </c>
      <c r="H31" s="9">
        <v>0</v>
      </c>
      <c r="I31" s="10" t="s">
        <v>178</v>
      </c>
      <c r="J31" s="9">
        <v>0</v>
      </c>
      <c r="K31" s="10" t="s">
        <v>238</v>
      </c>
      <c r="L31" s="9">
        <v>0</v>
      </c>
      <c r="M31" s="10" t="s">
        <v>238</v>
      </c>
      <c r="N31" s="9">
        <v>0</v>
      </c>
      <c r="O31" s="10" t="s">
        <v>178</v>
      </c>
      <c r="P31" s="9">
        <v>0.63700000000000001</v>
      </c>
      <c r="Q31" s="10" t="s">
        <v>159</v>
      </c>
      <c r="R31" s="9">
        <v>0.63700000000000001</v>
      </c>
      <c r="S31" s="10" t="s">
        <v>180</v>
      </c>
    </row>
    <row r="32" spans="1:19" x14ac:dyDescent="0.2">
      <c r="A32" s="15" t="s">
        <v>201</v>
      </c>
      <c r="B32" s="13">
        <v>0</v>
      </c>
      <c r="C32" s="14" t="s">
        <v>238</v>
      </c>
      <c r="D32" s="13">
        <v>0</v>
      </c>
      <c r="E32" s="14" t="s">
        <v>238</v>
      </c>
      <c r="F32" s="13">
        <v>0</v>
      </c>
      <c r="G32" s="14" t="s">
        <v>238</v>
      </c>
      <c r="H32" s="13">
        <v>0</v>
      </c>
      <c r="I32" s="14" t="s">
        <v>178</v>
      </c>
      <c r="J32" s="13">
        <v>0</v>
      </c>
      <c r="K32" s="14" t="s">
        <v>238</v>
      </c>
      <c r="L32" s="13">
        <v>0</v>
      </c>
      <c r="M32" s="14" t="s">
        <v>238</v>
      </c>
      <c r="N32" s="13">
        <v>0</v>
      </c>
      <c r="O32" s="14" t="s">
        <v>178</v>
      </c>
      <c r="P32" s="13">
        <v>0.84799999999999998</v>
      </c>
      <c r="Q32" s="14" t="s">
        <v>159</v>
      </c>
      <c r="R32" s="13">
        <v>0.84799999999999998</v>
      </c>
      <c r="S32" s="14" t="s">
        <v>180</v>
      </c>
    </row>
    <row r="34" spans="1:2" x14ac:dyDescent="0.2">
      <c r="A34" s="16" t="s">
        <v>202</v>
      </c>
      <c r="B34" s="16" t="s">
        <v>227</v>
      </c>
    </row>
    <row r="36" spans="1:2" x14ac:dyDescent="0.2">
      <c r="B36" s="16" t="s">
        <v>376</v>
      </c>
    </row>
    <row r="37" spans="1:2" x14ac:dyDescent="0.2">
      <c r="B37" s="16" t="s">
        <v>391</v>
      </c>
    </row>
    <row r="39" spans="1:2" x14ac:dyDescent="0.2">
      <c r="B39" s="16" t="s">
        <v>208</v>
      </c>
    </row>
    <row r="40" spans="1:2" x14ac:dyDescent="0.2">
      <c r="B40" s="16" t="s">
        <v>241</v>
      </c>
    </row>
    <row r="41" spans="1:2" x14ac:dyDescent="0.2">
      <c r="B41" s="16" t="s">
        <v>209</v>
      </c>
    </row>
    <row r="44" spans="1:2" x14ac:dyDescent="0.2">
      <c r="A44" s="17" t="str">
        <f>HYPERLINK("#'MINOR_GAMING 10'!A2", "&lt;&lt;&lt; Previous table")</f>
        <v>&lt;&lt;&lt; Previous table</v>
      </c>
    </row>
    <row r="45" spans="1:2" x14ac:dyDescent="0.2">
      <c r="A45" s="17" t="str">
        <f>HYPERLINK("#'MINOR_GAMING 12'!A2", "&gt;&gt;&gt; Next table")</f>
        <v>&gt;&gt;&gt; Next table</v>
      </c>
    </row>
  </sheetData>
  <mergeCells count="12">
    <mergeCell ref="A2:S2"/>
    <mergeCell ref="A3:S3"/>
    <mergeCell ref="A6:S6"/>
    <mergeCell ref="B5:C5"/>
    <mergeCell ref="D5:E5"/>
    <mergeCell ref="F5:G5"/>
    <mergeCell ref="H5:I5"/>
    <mergeCell ref="J5:K5"/>
    <mergeCell ref="L5:M5"/>
    <mergeCell ref="N5:O5"/>
    <mergeCell ref="P5:Q5"/>
    <mergeCell ref="R5:S5"/>
  </mergeCells>
  <pageMargins left="0.7" right="0.7" top="0.75" bottom="0.75" header="0.3" footer="0.3"/>
  <pageSetup paperSize="9" orientation="portrait" horizontalDpi="300" verticalDpi="300"/>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800-000000000000}">
  <dimension ref="A1:S45"/>
  <sheetViews>
    <sheetView workbookViewId="0"/>
  </sheetViews>
  <sheetFormatPr defaultColWidth="11.42578125" defaultRowHeight="12.75" x14ac:dyDescent="0.2"/>
  <cols>
    <col min="1" max="2" width="12.7109375" customWidth="1"/>
    <col min="3" max="3" width="4.42578125" customWidth="1"/>
    <col min="4" max="4" width="12.7109375" customWidth="1"/>
    <col min="5" max="5" width="4.42578125" customWidth="1"/>
    <col min="6" max="6" width="12.7109375" customWidth="1"/>
    <col min="7" max="7" width="4.42578125" customWidth="1"/>
    <col min="8" max="8" width="12.7109375" customWidth="1"/>
    <col min="9" max="9" width="4.42578125" customWidth="1"/>
    <col min="10" max="10" width="12.7109375" customWidth="1"/>
    <col min="11" max="11" width="4.42578125" customWidth="1"/>
    <col min="12" max="12" width="12.7109375" customWidth="1"/>
    <col min="13" max="13" width="4.42578125" customWidth="1"/>
    <col min="14" max="14" width="12.7109375" customWidth="1"/>
    <col min="15" max="15" width="4.42578125" customWidth="1"/>
    <col min="16" max="16" width="12.7109375" customWidth="1"/>
    <col min="17" max="17" width="4.42578125" customWidth="1"/>
    <col min="18" max="18" width="12.7109375" customWidth="1"/>
    <col min="19" max="19" width="4.42578125" customWidth="1"/>
  </cols>
  <sheetData>
    <row r="1" spans="1:19" x14ac:dyDescent="0.2">
      <c r="A1" s="8" t="str">
        <f>HYPERLINK("#'INDEX'!B92", "Link to index")</f>
        <v>Link to index</v>
      </c>
    </row>
    <row r="2" spans="1:19" ht="15.75" customHeight="1" x14ac:dyDescent="0.2">
      <c r="A2" s="25" t="s">
        <v>392</v>
      </c>
      <c r="B2" s="24"/>
      <c r="C2" s="24"/>
      <c r="D2" s="24"/>
      <c r="E2" s="24"/>
      <c r="F2" s="24"/>
      <c r="G2" s="24"/>
      <c r="H2" s="24"/>
      <c r="I2" s="24"/>
      <c r="J2" s="24"/>
      <c r="K2" s="24"/>
      <c r="L2" s="24"/>
      <c r="M2" s="24"/>
      <c r="N2" s="24"/>
      <c r="O2" s="24"/>
      <c r="P2" s="24"/>
      <c r="Q2" s="24"/>
      <c r="R2" s="24"/>
      <c r="S2" s="24"/>
    </row>
    <row r="3" spans="1:19" ht="15.75" customHeight="1" x14ac:dyDescent="0.2">
      <c r="A3" s="25" t="s">
        <v>110</v>
      </c>
      <c r="B3" s="24"/>
      <c r="C3" s="24"/>
      <c r="D3" s="24"/>
      <c r="E3" s="24"/>
      <c r="F3" s="24"/>
      <c r="G3" s="24"/>
      <c r="H3" s="24"/>
      <c r="I3" s="24"/>
      <c r="J3" s="24"/>
      <c r="K3" s="24"/>
      <c r="L3" s="24"/>
      <c r="M3" s="24"/>
      <c r="N3" s="24"/>
      <c r="O3" s="24"/>
      <c r="P3" s="24"/>
      <c r="Q3" s="24"/>
      <c r="R3" s="24"/>
      <c r="S3" s="24"/>
    </row>
    <row r="4" spans="1:19" ht="15.75" customHeight="1" x14ac:dyDescent="0.2"/>
    <row r="5" spans="1:19" ht="55.5" customHeight="1" x14ac:dyDescent="0.2">
      <c r="A5" s="11" t="s">
        <v>159</v>
      </c>
      <c r="B5" s="27" t="s">
        <v>160</v>
      </c>
      <c r="C5" s="27" t="s">
        <v>159</v>
      </c>
      <c r="D5" s="27" t="s">
        <v>161</v>
      </c>
      <c r="E5" s="27" t="s">
        <v>159</v>
      </c>
      <c r="F5" s="27" t="s">
        <v>162</v>
      </c>
      <c r="G5" s="27" t="s">
        <v>159</v>
      </c>
      <c r="H5" s="27" t="s">
        <v>163</v>
      </c>
      <c r="I5" s="27" t="s">
        <v>159</v>
      </c>
      <c r="J5" s="27" t="s">
        <v>164</v>
      </c>
      <c r="K5" s="27" t="s">
        <v>159</v>
      </c>
      <c r="L5" s="27" t="s">
        <v>165</v>
      </c>
      <c r="M5" s="27" t="s">
        <v>159</v>
      </c>
      <c r="N5" s="27" t="s">
        <v>166</v>
      </c>
      <c r="O5" s="27" t="s">
        <v>159</v>
      </c>
      <c r="P5" s="27" t="s">
        <v>167</v>
      </c>
      <c r="Q5" s="27" t="s">
        <v>159</v>
      </c>
      <c r="R5" s="27" t="s">
        <v>168</v>
      </c>
      <c r="S5" s="27" t="s">
        <v>159</v>
      </c>
    </row>
    <row r="6" spans="1:19" x14ac:dyDescent="0.2">
      <c r="A6" s="26" t="s">
        <v>169</v>
      </c>
      <c r="B6" s="26"/>
      <c r="C6" s="26"/>
      <c r="D6" s="26"/>
      <c r="E6" s="26"/>
      <c r="F6" s="26"/>
      <c r="G6" s="26"/>
      <c r="H6" s="26"/>
      <c r="I6" s="26"/>
      <c r="J6" s="26"/>
      <c r="K6" s="26"/>
      <c r="L6" s="26"/>
      <c r="M6" s="26"/>
      <c r="N6" s="26"/>
      <c r="O6" s="26"/>
      <c r="P6" s="26"/>
      <c r="Q6" s="26"/>
      <c r="R6" s="26"/>
      <c r="S6" s="26"/>
    </row>
    <row r="7" spans="1:19" x14ac:dyDescent="0.2">
      <c r="A7" s="12" t="s">
        <v>170</v>
      </c>
      <c r="B7" s="9">
        <v>1.1287821482602101</v>
      </c>
      <c r="C7" s="10" t="s">
        <v>159</v>
      </c>
      <c r="D7" s="9">
        <v>0</v>
      </c>
      <c r="E7" s="10" t="s">
        <v>238</v>
      </c>
      <c r="F7" s="9">
        <v>0</v>
      </c>
      <c r="G7" s="10" t="s">
        <v>238</v>
      </c>
      <c r="H7" s="9">
        <v>6.8455748865355499</v>
      </c>
      <c r="I7" s="10" t="s">
        <v>159</v>
      </c>
      <c r="J7" s="9">
        <v>0</v>
      </c>
      <c r="K7" s="10" t="s">
        <v>238</v>
      </c>
      <c r="L7" s="9">
        <v>1.7740544629349499</v>
      </c>
      <c r="M7" s="10" t="s">
        <v>159</v>
      </c>
      <c r="N7" s="9">
        <v>12.2192889561271</v>
      </c>
      <c r="O7" s="10" t="s">
        <v>159</v>
      </c>
      <c r="P7" s="9">
        <v>0.82481089258698903</v>
      </c>
      <c r="Q7" s="10" t="s">
        <v>159</v>
      </c>
      <c r="R7" s="9">
        <v>22.792511346444801</v>
      </c>
      <c r="S7" s="10" t="s">
        <v>159</v>
      </c>
    </row>
    <row r="8" spans="1:19" x14ac:dyDescent="0.2">
      <c r="A8" s="12" t="s">
        <v>171</v>
      </c>
      <c r="B8" s="9">
        <v>1.2100746268656699</v>
      </c>
      <c r="C8" s="10" t="s">
        <v>159</v>
      </c>
      <c r="D8" s="9">
        <v>0</v>
      </c>
      <c r="E8" s="10" t="s">
        <v>238</v>
      </c>
      <c r="F8" s="9">
        <v>0</v>
      </c>
      <c r="G8" s="10" t="s">
        <v>238</v>
      </c>
      <c r="H8" s="9">
        <v>6.2590671641790996</v>
      </c>
      <c r="I8" s="10" t="s">
        <v>159</v>
      </c>
      <c r="J8" s="9">
        <v>0</v>
      </c>
      <c r="K8" s="10" t="s">
        <v>238</v>
      </c>
      <c r="L8" s="9">
        <v>1.73970149253731</v>
      </c>
      <c r="M8" s="10" t="s">
        <v>159</v>
      </c>
      <c r="N8" s="9">
        <v>7.2622014925373097</v>
      </c>
      <c r="O8" s="10" t="s">
        <v>159</v>
      </c>
      <c r="P8" s="9">
        <v>0.89440298507462701</v>
      </c>
      <c r="Q8" s="10" t="s">
        <v>159</v>
      </c>
      <c r="R8" s="9">
        <v>17.365447761194002</v>
      </c>
      <c r="S8" s="10" t="s">
        <v>159</v>
      </c>
    </row>
    <row r="9" spans="1:19" x14ac:dyDescent="0.2">
      <c r="A9" s="12" t="s">
        <v>172</v>
      </c>
      <c r="B9" s="9">
        <v>1.5134701492537299</v>
      </c>
      <c r="C9" s="10" t="s">
        <v>159</v>
      </c>
      <c r="D9" s="9">
        <v>0</v>
      </c>
      <c r="E9" s="10" t="s">
        <v>238</v>
      </c>
      <c r="F9" s="9">
        <v>0</v>
      </c>
      <c r="G9" s="10" t="s">
        <v>238</v>
      </c>
      <c r="H9" s="9">
        <v>5.0419776119403004</v>
      </c>
      <c r="I9" s="10" t="s">
        <v>159</v>
      </c>
      <c r="J9" s="9">
        <v>0</v>
      </c>
      <c r="K9" s="10" t="s">
        <v>238</v>
      </c>
      <c r="L9" s="9">
        <v>1.48541044776119</v>
      </c>
      <c r="M9" s="10" t="s">
        <v>159</v>
      </c>
      <c r="N9" s="9">
        <v>1.8554477611940301</v>
      </c>
      <c r="O9" s="10" t="s">
        <v>159</v>
      </c>
      <c r="P9" s="9">
        <v>0.87686567164179097</v>
      </c>
      <c r="Q9" s="10" t="s">
        <v>159</v>
      </c>
      <c r="R9" s="9">
        <v>10.773171641791</v>
      </c>
      <c r="S9" s="10" t="s">
        <v>159</v>
      </c>
    </row>
    <row r="10" spans="1:19" x14ac:dyDescent="0.2">
      <c r="A10" s="12" t="s">
        <v>173</v>
      </c>
      <c r="B10" s="9">
        <v>1.5770648967551599</v>
      </c>
      <c r="C10" s="10" t="s">
        <v>159</v>
      </c>
      <c r="D10" s="9">
        <v>0</v>
      </c>
      <c r="E10" s="10" t="s">
        <v>238</v>
      </c>
      <c r="F10" s="9">
        <v>0</v>
      </c>
      <c r="G10" s="10" t="s">
        <v>238</v>
      </c>
      <c r="H10" s="9">
        <v>5.1384587020649004</v>
      </c>
      <c r="I10" s="10" t="s">
        <v>159</v>
      </c>
      <c r="J10" s="9">
        <v>0</v>
      </c>
      <c r="K10" s="10" t="s">
        <v>238</v>
      </c>
      <c r="L10" s="9">
        <v>1.28591445427729</v>
      </c>
      <c r="M10" s="10" t="s">
        <v>159</v>
      </c>
      <c r="N10" s="9">
        <v>0.578834808259587</v>
      </c>
      <c r="O10" s="10" t="s">
        <v>159</v>
      </c>
      <c r="P10" s="9">
        <v>0.89251474926253704</v>
      </c>
      <c r="Q10" s="10" t="s">
        <v>159</v>
      </c>
      <c r="R10" s="9">
        <v>9.4727876106194699</v>
      </c>
      <c r="S10" s="10" t="s">
        <v>159</v>
      </c>
    </row>
    <row r="11" spans="1:19" x14ac:dyDescent="0.2">
      <c r="A11" s="12" t="s">
        <v>174</v>
      </c>
      <c r="B11" s="9">
        <v>3.3793948126801201</v>
      </c>
      <c r="C11" s="10" t="s">
        <v>159</v>
      </c>
      <c r="D11" s="9">
        <v>0</v>
      </c>
      <c r="E11" s="10" t="s">
        <v>238</v>
      </c>
      <c r="F11" s="9">
        <v>0</v>
      </c>
      <c r="G11" s="10" t="s">
        <v>238</v>
      </c>
      <c r="H11" s="9">
        <v>0.64675792507204599</v>
      </c>
      <c r="I11" s="10" t="s">
        <v>159</v>
      </c>
      <c r="J11" s="9">
        <v>0</v>
      </c>
      <c r="K11" s="10" t="s">
        <v>238</v>
      </c>
      <c r="L11" s="9">
        <v>1.0990245677233399</v>
      </c>
      <c r="M11" s="10" t="s">
        <v>159</v>
      </c>
      <c r="N11" s="9">
        <v>0.62982708933717602</v>
      </c>
      <c r="O11" s="10" t="s">
        <v>159</v>
      </c>
      <c r="P11" s="9">
        <v>0.83976945244956802</v>
      </c>
      <c r="Q11" s="10" t="s">
        <v>159</v>
      </c>
      <c r="R11" s="9">
        <v>6.5947738472622497</v>
      </c>
      <c r="S11" s="10" t="s">
        <v>159</v>
      </c>
    </row>
    <row r="12" spans="1:19" x14ac:dyDescent="0.2">
      <c r="A12" s="12" t="s">
        <v>175</v>
      </c>
      <c r="B12" s="9">
        <v>2.30689538043478</v>
      </c>
      <c r="C12" s="10" t="s">
        <v>159</v>
      </c>
      <c r="D12" s="9">
        <v>0</v>
      </c>
      <c r="E12" s="10" t="s">
        <v>238</v>
      </c>
      <c r="F12" s="9">
        <v>0</v>
      </c>
      <c r="G12" s="10" t="s">
        <v>238</v>
      </c>
      <c r="H12" s="9">
        <v>6.8648097826086996E-2</v>
      </c>
      <c r="I12" s="10" t="s">
        <v>159</v>
      </c>
      <c r="J12" s="9">
        <v>0</v>
      </c>
      <c r="K12" s="10" t="s">
        <v>238</v>
      </c>
      <c r="L12" s="9">
        <v>0.64656929347826098</v>
      </c>
      <c r="M12" s="10" t="s">
        <v>159</v>
      </c>
      <c r="N12" s="9">
        <v>0.62262228260869601</v>
      </c>
      <c r="O12" s="10" t="s">
        <v>159</v>
      </c>
      <c r="P12" s="9">
        <v>0.80621603260869601</v>
      </c>
      <c r="Q12" s="10" t="s">
        <v>159</v>
      </c>
      <c r="R12" s="9">
        <v>4.4509510869565201</v>
      </c>
      <c r="S12" s="10" t="s">
        <v>159</v>
      </c>
    </row>
    <row r="13" spans="1:19" x14ac:dyDescent="0.2">
      <c r="A13" s="12" t="s">
        <v>176</v>
      </c>
      <c r="B13" s="9">
        <v>2.1528731836195498</v>
      </c>
      <c r="C13" s="10" t="s">
        <v>159</v>
      </c>
      <c r="D13" s="9">
        <v>0</v>
      </c>
      <c r="E13" s="10" t="s">
        <v>238</v>
      </c>
      <c r="F13" s="9">
        <v>0</v>
      </c>
      <c r="G13" s="10" t="s">
        <v>238</v>
      </c>
      <c r="H13" s="9">
        <v>0</v>
      </c>
      <c r="I13" s="10" t="s">
        <v>375</v>
      </c>
      <c r="J13" s="9">
        <v>0</v>
      </c>
      <c r="K13" s="10" t="s">
        <v>238</v>
      </c>
      <c r="L13" s="9">
        <v>0.38028401585204802</v>
      </c>
      <c r="M13" s="10" t="s">
        <v>159</v>
      </c>
      <c r="N13" s="9">
        <v>0.56033685601056804</v>
      </c>
      <c r="O13" s="10" t="s">
        <v>159</v>
      </c>
      <c r="P13" s="9">
        <v>0.748150594451783</v>
      </c>
      <c r="Q13" s="10" t="s">
        <v>159</v>
      </c>
      <c r="R13" s="9">
        <v>3.8416446499339498</v>
      </c>
      <c r="S13" s="10" t="s">
        <v>180</v>
      </c>
    </row>
    <row r="14" spans="1:19" x14ac:dyDescent="0.2">
      <c r="A14" s="12" t="s">
        <v>177</v>
      </c>
      <c r="B14" s="9">
        <v>2.2249679487179499</v>
      </c>
      <c r="C14" s="10" t="s">
        <v>159</v>
      </c>
      <c r="D14" s="9">
        <v>0</v>
      </c>
      <c r="E14" s="10" t="s">
        <v>238</v>
      </c>
      <c r="F14" s="9">
        <v>0</v>
      </c>
      <c r="G14" s="10" t="s">
        <v>238</v>
      </c>
      <c r="H14" s="9">
        <v>0</v>
      </c>
      <c r="I14" s="10" t="s">
        <v>178</v>
      </c>
      <c r="J14" s="9">
        <v>0</v>
      </c>
      <c r="K14" s="10" t="s">
        <v>238</v>
      </c>
      <c r="L14" s="9">
        <v>0.41125</v>
      </c>
      <c r="M14" s="10" t="s">
        <v>159</v>
      </c>
      <c r="N14" s="9">
        <v>0.61160256410256397</v>
      </c>
      <c r="O14" s="10" t="s">
        <v>159</v>
      </c>
      <c r="P14" s="9">
        <v>0.72458333333333302</v>
      </c>
      <c r="Q14" s="10" t="s">
        <v>159</v>
      </c>
      <c r="R14" s="9">
        <v>3.97240384615385</v>
      </c>
      <c r="S14" s="10" t="s">
        <v>180</v>
      </c>
    </row>
    <row r="15" spans="1:19" x14ac:dyDescent="0.2">
      <c r="A15" s="12" t="s">
        <v>181</v>
      </c>
      <c r="B15" s="9">
        <v>2.4720588235294101</v>
      </c>
      <c r="C15" s="10" t="s">
        <v>159</v>
      </c>
      <c r="D15" s="9">
        <v>0</v>
      </c>
      <c r="E15" s="10" t="s">
        <v>238</v>
      </c>
      <c r="F15" s="9">
        <v>0</v>
      </c>
      <c r="G15" s="10" t="s">
        <v>238</v>
      </c>
      <c r="H15" s="9">
        <v>0</v>
      </c>
      <c r="I15" s="10" t="s">
        <v>178</v>
      </c>
      <c r="J15" s="9">
        <v>0</v>
      </c>
      <c r="K15" s="10" t="s">
        <v>238</v>
      </c>
      <c r="L15" s="9">
        <v>0.41617647058823498</v>
      </c>
      <c r="M15" s="10" t="s">
        <v>159</v>
      </c>
      <c r="N15" s="9">
        <v>0.57499999999999996</v>
      </c>
      <c r="O15" s="10" t="s">
        <v>159</v>
      </c>
      <c r="P15" s="9">
        <v>0.70441176470588196</v>
      </c>
      <c r="Q15" s="10" t="s">
        <v>159</v>
      </c>
      <c r="R15" s="9">
        <v>4.1676470588235297</v>
      </c>
      <c r="S15" s="10" t="s">
        <v>180</v>
      </c>
    </row>
    <row r="16" spans="1:19" x14ac:dyDescent="0.2">
      <c r="A16" s="12" t="s">
        <v>182</v>
      </c>
      <c r="B16" s="9">
        <v>2.36149144254279</v>
      </c>
      <c r="C16" s="10" t="s">
        <v>159</v>
      </c>
      <c r="D16" s="9">
        <v>0</v>
      </c>
      <c r="E16" s="10" t="s">
        <v>238</v>
      </c>
      <c r="F16" s="9">
        <v>0</v>
      </c>
      <c r="G16" s="10" t="s">
        <v>238</v>
      </c>
      <c r="H16" s="9">
        <v>0</v>
      </c>
      <c r="I16" s="10" t="s">
        <v>178</v>
      </c>
      <c r="J16" s="9">
        <v>0</v>
      </c>
      <c r="K16" s="10" t="s">
        <v>238</v>
      </c>
      <c r="L16" s="9">
        <v>7.6130806845965807E-2</v>
      </c>
      <c r="M16" s="10" t="s">
        <v>159</v>
      </c>
      <c r="N16" s="9">
        <v>0.59611858190708999</v>
      </c>
      <c r="O16" s="10" t="s">
        <v>159</v>
      </c>
      <c r="P16" s="9">
        <v>0.676558679706601</v>
      </c>
      <c r="Q16" s="10" t="s">
        <v>159</v>
      </c>
      <c r="R16" s="9">
        <v>3.7102995110024399</v>
      </c>
      <c r="S16" s="10" t="s">
        <v>180</v>
      </c>
    </row>
    <row r="17" spans="1:19" x14ac:dyDescent="0.2">
      <c r="A17" s="12" t="s">
        <v>183</v>
      </c>
      <c r="B17" s="9">
        <v>0</v>
      </c>
      <c r="C17" s="10" t="s">
        <v>238</v>
      </c>
      <c r="D17" s="9">
        <v>0</v>
      </c>
      <c r="E17" s="10" t="s">
        <v>238</v>
      </c>
      <c r="F17" s="9">
        <v>0</v>
      </c>
      <c r="G17" s="10" t="s">
        <v>238</v>
      </c>
      <c r="H17" s="9">
        <v>0</v>
      </c>
      <c r="I17" s="10" t="s">
        <v>178</v>
      </c>
      <c r="J17" s="9">
        <v>0</v>
      </c>
      <c r="K17" s="10" t="s">
        <v>238</v>
      </c>
      <c r="L17" s="9">
        <v>2.9235781990521299E-2</v>
      </c>
      <c r="M17" s="10" t="s">
        <v>159</v>
      </c>
      <c r="N17" s="9">
        <v>1.5843009478673</v>
      </c>
      <c r="O17" s="10" t="s">
        <v>159</v>
      </c>
      <c r="P17" s="9">
        <v>0.65710900473933598</v>
      </c>
      <c r="Q17" s="10" t="s">
        <v>159</v>
      </c>
      <c r="R17" s="9">
        <v>2.27064573459716</v>
      </c>
      <c r="S17" s="10" t="s">
        <v>180</v>
      </c>
    </row>
    <row r="18" spans="1:19" x14ac:dyDescent="0.2">
      <c r="A18" s="12" t="s">
        <v>184</v>
      </c>
      <c r="B18" s="9">
        <v>0</v>
      </c>
      <c r="C18" s="10" t="s">
        <v>238</v>
      </c>
      <c r="D18" s="9">
        <v>0</v>
      </c>
      <c r="E18" s="10" t="s">
        <v>238</v>
      </c>
      <c r="F18" s="9">
        <v>0</v>
      </c>
      <c r="G18" s="10" t="s">
        <v>238</v>
      </c>
      <c r="H18" s="9">
        <v>0</v>
      </c>
      <c r="I18" s="10" t="s">
        <v>178</v>
      </c>
      <c r="J18" s="9">
        <v>0</v>
      </c>
      <c r="K18" s="10" t="s">
        <v>238</v>
      </c>
      <c r="L18" s="9">
        <v>0</v>
      </c>
      <c r="M18" s="10" t="s">
        <v>280</v>
      </c>
      <c r="N18" s="9">
        <v>1.60227272727273</v>
      </c>
      <c r="O18" s="10" t="s">
        <v>159</v>
      </c>
      <c r="P18" s="9">
        <v>0.719332566168009</v>
      </c>
      <c r="Q18" s="10" t="s">
        <v>159</v>
      </c>
      <c r="R18" s="9">
        <v>2.3216052934407401</v>
      </c>
      <c r="S18" s="10" t="s">
        <v>180</v>
      </c>
    </row>
    <row r="19" spans="1:19" x14ac:dyDescent="0.2">
      <c r="A19" s="12" t="s">
        <v>185</v>
      </c>
      <c r="B19" s="9">
        <v>0</v>
      </c>
      <c r="C19" s="10" t="s">
        <v>238</v>
      </c>
      <c r="D19" s="9">
        <v>0</v>
      </c>
      <c r="E19" s="10" t="s">
        <v>238</v>
      </c>
      <c r="F19" s="9">
        <v>0</v>
      </c>
      <c r="G19" s="10" t="s">
        <v>238</v>
      </c>
      <c r="H19" s="9">
        <v>0</v>
      </c>
      <c r="I19" s="10" t="s">
        <v>178</v>
      </c>
      <c r="J19" s="9">
        <v>0</v>
      </c>
      <c r="K19" s="10" t="s">
        <v>238</v>
      </c>
      <c r="L19" s="9">
        <v>0</v>
      </c>
      <c r="M19" s="10" t="s">
        <v>238</v>
      </c>
      <c r="N19" s="9">
        <v>1.70754454342984</v>
      </c>
      <c r="O19" s="10" t="s">
        <v>159</v>
      </c>
      <c r="P19" s="9">
        <v>0.76021714922049</v>
      </c>
      <c r="Q19" s="10" t="s">
        <v>159</v>
      </c>
      <c r="R19" s="9">
        <v>2.4677616926503299</v>
      </c>
      <c r="S19" s="10" t="s">
        <v>180</v>
      </c>
    </row>
    <row r="20" spans="1:19" x14ac:dyDescent="0.2">
      <c r="A20" s="12" t="s">
        <v>187</v>
      </c>
      <c r="B20" s="9">
        <v>0</v>
      </c>
      <c r="C20" s="10" t="s">
        <v>238</v>
      </c>
      <c r="D20" s="9">
        <v>0</v>
      </c>
      <c r="E20" s="10" t="s">
        <v>238</v>
      </c>
      <c r="F20" s="9">
        <v>0</v>
      </c>
      <c r="G20" s="10" t="s">
        <v>238</v>
      </c>
      <c r="H20" s="9">
        <v>0</v>
      </c>
      <c r="I20" s="10" t="s">
        <v>178</v>
      </c>
      <c r="J20" s="9">
        <v>0</v>
      </c>
      <c r="K20" s="10" t="s">
        <v>238</v>
      </c>
      <c r="L20" s="9">
        <v>0</v>
      </c>
      <c r="M20" s="10" t="s">
        <v>238</v>
      </c>
      <c r="N20" s="9">
        <v>1.6432235421166299</v>
      </c>
      <c r="O20" s="10" t="s">
        <v>159</v>
      </c>
      <c r="P20" s="9">
        <v>0.80955723542116598</v>
      </c>
      <c r="Q20" s="10" t="s">
        <v>159</v>
      </c>
      <c r="R20" s="9">
        <v>2.4527807775378001</v>
      </c>
      <c r="S20" s="10" t="s">
        <v>180</v>
      </c>
    </row>
    <row r="21" spans="1:19" x14ac:dyDescent="0.2">
      <c r="A21" s="12" t="s">
        <v>188</v>
      </c>
      <c r="B21" s="9">
        <v>0</v>
      </c>
      <c r="C21" s="10" t="s">
        <v>238</v>
      </c>
      <c r="D21" s="9">
        <v>0</v>
      </c>
      <c r="E21" s="10" t="s">
        <v>238</v>
      </c>
      <c r="F21" s="9">
        <v>0</v>
      </c>
      <c r="G21" s="10" t="s">
        <v>238</v>
      </c>
      <c r="H21" s="9">
        <v>0</v>
      </c>
      <c r="I21" s="10" t="s">
        <v>178</v>
      </c>
      <c r="J21" s="9">
        <v>0</v>
      </c>
      <c r="K21" s="10" t="s">
        <v>238</v>
      </c>
      <c r="L21" s="9">
        <v>0</v>
      </c>
      <c r="M21" s="10" t="s">
        <v>238</v>
      </c>
      <c r="N21" s="9">
        <v>1.4675105485232101</v>
      </c>
      <c r="O21" s="10" t="s">
        <v>159</v>
      </c>
      <c r="P21" s="9">
        <v>0.76598101265822804</v>
      </c>
      <c r="Q21" s="10" t="s">
        <v>159</v>
      </c>
      <c r="R21" s="9">
        <v>2.2334915611814301</v>
      </c>
      <c r="S21" s="10" t="s">
        <v>180</v>
      </c>
    </row>
    <row r="22" spans="1:19" x14ac:dyDescent="0.2">
      <c r="A22" s="12" t="s">
        <v>189</v>
      </c>
      <c r="B22" s="9">
        <v>0</v>
      </c>
      <c r="C22" s="10" t="s">
        <v>238</v>
      </c>
      <c r="D22" s="9">
        <v>0</v>
      </c>
      <c r="E22" s="10" t="s">
        <v>238</v>
      </c>
      <c r="F22" s="9">
        <v>0</v>
      </c>
      <c r="G22" s="10" t="s">
        <v>238</v>
      </c>
      <c r="H22" s="9">
        <v>0</v>
      </c>
      <c r="I22" s="10" t="s">
        <v>178</v>
      </c>
      <c r="J22" s="9">
        <v>0</v>
      </c>
      <c r="K22" s="10" t="s">
        <v>238</v>
      </c>
      <c r="L22" s="9">
        <v>0</v>
      </c>
      <c r="M22" s="10" t="s">
        <v>238</v>
      </c>
      <c r="N22" s="9">
        <v>0</v>
      </c>
      <c r="O22" s="10" t="s">
        <v>178</v>
      </c>
      <c r="P22" s="9">
        <v>0.82502558853633601</v>
      </c>
      <c r="Q22" s="10" t="s">
        <v>159</v>
      </c>
      <c r="R22" s="9">
        <v>0.82502558853633601</v>
      </c>
      <c r="S22" s="10" t="s">
        <v>180</v>
      </c>
    </row>
    <row r="23" spans="1:19" x14ac:dyDescent="0.2">
      <c r="A23" s="12" t="s">
        <v>190</v>
      </c>
      <c r="B23" s="9">
        <v>0</v>
      </c>
      <c r="C23" s="10" t="s">
        <v>238</v>
      </c>
      <c r="D23" s="9">
        <v>0</v>
      </c>
      <c r="E23" s="10" t="s">
        <v>238</v>
      </c>
      <c r="F23" s="9">
        <v>0</v>
      </c>
      <c r="G23" s="10" t="s">
        <v>238</v>
      </c>
      <c r="H23" s="9">
        <v>0</v>
      </c>
      <c r="I23" s="10" t="s">
        <v>178</v>
      </c>
      <c r="J23" s="9">
        <v>0</v>
      </c>
      <c r="K23" s="10" t="s">
        <v>238</v>
      </c>
      <c r="L23" s="9">
        <v>0</v>
      </c>
      <c r="M23" s="10" t="s">
        <v>238</v>
      </c>
      <c r="N23" s="9">
        <v>0</v>
      </c>
      <c r="O23" s="10" t="s">
        <v>178</v>
      </c>
      <c r="P23" s="9">
        <v>0.81545000000000001</v>
      </c>
      <c r="Q23" s="10" t="s">
        <v>159</v>
      </c>
      <c r="R23" s="9">
        <v>0.81545000000000001</v>
      </c>
      <c r="S23" s="10" t="s">
        <v>180</v>
      </c>
    </row>
    <row r="24" spans="1:19" x14ac:dyDescent="0.2">
      <c r="A24" s="12" t="s">
        <v>191</v>
      </c>
      <c r="B24" s="9">
        <v>0</v>
      </c>
      <c r="C24" s="10" t="s">
        <v>238</v>
      </c>
      <c r="D24" s="9">
        <v>0</v>
      </c>
      <c r="E24" s="10" t="s">
        <v>238</v>
      </c>
      <c r="F24" s="9">
        <v>0</v>
      </c>
      <c r="G24" s="10" t="s">
        <v>238</v>
      </c>
      <c r="H24" s="9">
        <v>0</v>
      </c>
      <c r="I24" s="10" t="s">
        <v>178</v>
      </c>
      <c r="J24" s="9">
        <v>0</v>
      </c>
      <c r="K24" s="10" t="s">
        <v>238</v>
      </c>
      <c r="L24" s="9">
        <v>0</v>
      </c>
      <c r="M24" s="10" t="s">
        <v>238</v>
      </c>
      <c r="N24" s="9">
        <v>0</v>
      </c>
      <c r="O24" s="10" t="s">
        <v>178</v>
      </c>
      <c r="P24" s="9">
        <v>0.727052785923754</v>
      </c>
      <c r="Q24" s="10" t="s">
        <v>159</v>
      </c>
      <c r="R24" s="9">
        <v>0.727052785923754</v>
      </c>
      <c r="S24" s="10" t="s">
        <v>180</v>
      </c>
    </row>
    <row r="25" spans="1:19" x14ac:dyDescent="0.2">
      <c r="A25" s="12" t="s">
        <v>192</v>
      </c>
      <c r="B25" s="9">
        <v>0</v>
      </c>
      <c r="C25" s="10" t="s">
        <v>238</v>
      </c>
      <c r="D25" s="9">
        <v>0</v>
      </c>
      <c r="E25" s="10" t="s">
        <v>238</v>
      </c>
      <c r="F25" s="9">
        <v>0</v>
      </c>
      <c r="G25" s="10" t="s">
        <v>238</v>
      </c>
      <c r="H25" s="9">
        <v>0</v>
      </c>
      <c r="I25" s="10" t="s">
        <v>178</v>
      </c>
      <c r="J25" s="9">
        <v>0</v>
      </c>
      <c r="K25" s="10" t="s">
        <v>238</v>
      </c>
      <c r="L25" s="9">
        <v>0</v>
      </c>
      <c r="M25" s="10" t="s">
        <v>238</v>
      </c>
      <c r="N25" s="9">
        <v>0</v>
      </c>
      <c r="O25" s="10" t="s">
        <v>178</v>
      </c>
      <c r="P25" s="9">
        <v>0.77326190476190504</v>
      </c>
      <c r="Q25" s="10" t="s">
        <v>159</v>
      </c>
      <c r="R25" s="9">
        <v>0.77326190476190504</v>
      </c>
      <c r="S25" s="10" t="s">
        <v>180</v>
      </c>
    </row>
    <row r="26" spans="1:19" x14ac:dyDescent="0.2">
      <c r="A26" s="12" t="s">
        <v>193</v>
      </c>
      <c r="B26" s="9">
        <v>0</v>
      </c>
      <c r="C26" s="10" t="s">
        <v>238</v>
      </c>
      <c r="D26" s="9">
        <v>0</v>
      </c>
      <c r="E26" s="10" t="s">
        <v>238</v>
      </c>
      <c r="F26" s="9">
        <v>0</v>
      </c>
      <c r="G26" s="10" t="s">
        <v>238</v>
      </c>
      <c r="H26" s="9">
        <v>0</v>
      </c>
      <c r="I26" s="10" t="s">
        <v>178</v>
      </c>
      <c r="J26" s="9">
        <v>0</v>
      </c>
      <c r="K26" s="10" t="s">
        <v>238</v>
      </c>
      <c r="L26" s="9">
        <v>0</v>
      </c>
      <c r="M26" s="10" t="s">
        <v>238</v>
      </c>
      <c r="N26" s="9">
        <v>0</v>
      </c>
      <c r="O26" s="10" t="s">
        <v>178</v>
      </c>
      <c r="P26" s="9">
        <v>0.71952247191011198</v>
      </c>
      <c r="Q26" s="10" t="s">
        <v>159</v>
      </c>
      <c r="R26" s="9">
        <v>0.71952247191011198</v>
      </c>
      <c r="S26" s="10" t="s">
        <v>180</v>
      </c>
    </row>
    <row r="27" spans="1:19" x14ac:dyDescent="0.2">
      <c r="A27" s="12" t="s">
        <v>195</v>
      </c>
      <c r="B27" s="9">
        <v>0</v>
      </c>
      <c r="C27" s="10" t="s">
        <v>238</v>
      </c>
      <c r="D27" s="9">
        <v>0</v>
      </c>
      <c r="E27" s="10" t="s">
        <v>238</v>
      </c>
      <c r="F27" s="9">
        <v>0</v>
      </c>
      <c r="G27" s="10" t="s">
        <v>238</v>
      </c>
      <c r="H27" s="9">
        <v>0</v>
      </c>
      <c r="I27" s="10" t="s">
        <v>178</v>
      </c>
      <c r="J27" s="9">
        <v>0</v>
      </c>
      <c r="K27" s="10" t="s">
        <v>238</v>
      </c>
      <c r="L27" s="9">
        <v>0</v>
      </c>
      <c r="M27" s="10" t="s">
        <v>238</v>
      </c>
      <c r="N27" s="9">
        <v>0</v>
      </c>
      <c r="O27" s="10" t="s">
        <v>178</v>
      </c>
      <c r="P27" s="9">
        <v>0.83432594644505997</v>
      </c>
      <c r="Q27" s="10" t="s">
        <v>159</v>
      </c>
      <c r="R27" s="9">
        <v>0.83432594644505997</v>
      </c>
      <c r="S27" s="10" t="s">
        <v>180</v>
      </c>
    </row>
    <row r="28" spans="1:19" x14ac:dyDescent="0.2">
      <c r="A28" s="12" t="s">
        <v>196</v>
      </c>
      <c r="B28" s="9">
        <v>0</v>
      </c>
      <c r="C28" s="10" t="s">
        <v>238</v>
      </c>
      <c r="D28" s="9">
        <v>0</v>
      </c>
      <c r="E28" s="10" t="s">
        <v>238</v>
      </c>
      <c r="F28" s="9">
        <v>0</v>
      </c>
      <c r="G28" s="10" t="s">
        <v>238</v>
      </c>
      <c r="H28" s="9">
        <v>0</v>
      </c>
      <c r="I28" s="10" t="s">
        <v>178</v>
      </c>
      <c r="J28" s="9">
        <v>0</v>
      </c>
      <c r="K28" s="10" t="s">
        <v>238</v>
      </c>
      <c r="L28" s="9">
        <v>0</v>
      </c>
      <c r="M28" s="10" t="s">
        <v>238</v>
      </c>
      <c r="N28" s="9">
        <v>0</v>
      </c>
      <c r="O28" s="10" t="s">
        <v>178</v>
      </c>
      <c r="P28" s="9">
        <v>0.81887477313974599</v>
      </c>
      <c r="Q28" s="10" t="s">
        <v>159</v>
      </c>
      <c r="R28" s="9">
        <v>0.81887477313974599</v>
      </c>
      <c r="S28" s="10" t="s">
        <v>180</v>
      </c>
    </row>
    <row r="29" spans="1:19" x14ac:dyDescent="0.2">
      <c r="A29" s="12" t="s">
        <v>198</v>
      </c>
      <c r="B29" s="9">
        <v>0</v>
      </c>
      <c r="C29" s="10" t="s">
        <v>238</v>
      </c>
      <c r="D29" s="9">
        <v>0</v>
      </c>
      <c r="E29" s="10" t="s">
        <v>238</v>
      </c>
      <c r="F29" s="9">
        <v>0</v>
      </c>
      <c r="G29" s="10" t="s">
        <v>238</v>
      </c>
      <c r="H29" s="9">
        <v>0</v>
      </c>
      <c r="I29" s="10" t="s">
        <v>178</v>
      </c>
      <c r="J29" s="9">
        <v>0</v>
      </c>
      <c r="K29" s="10" t="s">
        <v>238</v>
      </c>
      <c r="L29" s="9">
        <v>0</v>
      </c>
      <c r="M29" s="10" t="s">
        <v>238</v>
      </c>
      <c r="N29" s="9">
        <v>0</v>
      </c>
      <c r="O29" s="10" t="s">
        <v>178</v>
      </c>
      <c r="P29" s="9">
        <v>0.79414514692787197</v>
      </c>
      <c r="Q29" s="10" t="s">
        <v>159</v>
      </c>
      <c r="R29" s="9">
        <v>0.79414514692787197</v>
      </c>
      <c r="S29" s="10" t="s">
        <v>180</v>
      </c>
    </row>
    <row r="30" spans="1:19" x14ac:dyDescent="0.2">
      <c r="A30" s="12" t="s">
        <v>199</v>
      </c>
      <c r="B30" s="9">
        <v>0</v>
      </c>
      <c r="C30" s="10" t="s">
        <v>238</v>
      </c>
      <c r="D30" s="9">
        <v>0</v>
      </c>
      <c r="E30" s="10" t="s">
        <v>238</v>
      </c>
      <c r="F30" s="9">
        <v>0</v>
      </c>
      <c r="G30" s="10" t="s">
        <v>238</v>
      </c>
      <c r="H30" s="9">
        <v>0</v>
      </c>
      <c r="I30" s="10" t="s">
        <v>178</v>
      </c>
      <c r="J30" s="9">
        <v>0</v>
      </c>
      <c r="K30" s="10" t="s">
        <v>238</v>
      </c>
      <c r="L30" s="9">
        <v>0</v>
      </c>
      <c r="M30" s="10" t="s">
        <v>238</v>
      </c>
      <c r="N30" s="9">
        <v>0</v>
      </c>
      <c r="O30" s="10" t="s">
        <v>178</v>
      </c>
      <c r="P30" s="9">
        <v>0.86194127957931599</v>
      </c>
      <c r="Q30" s="10" t="s">
        <v>159</v>
      </c>
      <c r="R30" s="9">
        <v>0.86194127957931599</v>
      </c>
      <c r="S30" s="10" t="s">
        <v>180</v>
      </c>
    </row>
    <row r="31" spans="1:19" x14ac:dyDescent="0.2">
      <c r="A31" s="12" t="s">
        <v>200</v>
      </c>
      <c r="B31" s="9">
        <v>0</v>
      </c>
      <c r="C31" s="10" t="s">
        <v>238</v>
      </c>
      <c r="D31" s="9">
        <v>0</v>
      </c>
      <c r="E31" s="10" t="s">
        <v>238</v>
      </c>
      <c r="F31" s="9">
        <v>0</v>
      </c>
      <c r="G31" s="10" t="s">
        <v>238</v>
      </c>
      <c r="H31" s="9">
        <v>0</v>
      </c>
      <c r="I31" s="10" t="s">
        <v>178</v>
      </c>
      <c r="J31" s="9">
        <v>0</v>
      </c>
      <c r="K31" s="10" t="s">
        <v>238</v>
      </c>
      <c r="L31" s="9">
        <v>0</v>
      </c>
      <c r="M31" s="10" t="s">
        <v>238</v>
      </c>
      <c r="N31" s="9">
        <v>0</v>
      </c>
      <c r="O31" s="10" t="s">
        <v>178</v>
      </c>
      <c r="P31" s="9">
        <v>0.64691011235955098</v>
      </c>
      <c r="Q31" s="10" t="s">
        <v>159</v>
      </c>
      <c r="R31" s="9">
        <v>0.64691011235955098</v>
      </c>
      <c r="S31" s="10" t="s">
        <v>180</v>
      </c>
    </row>
    <row r="32" spans="1:19" x14ac:dyDescent="0.2">
      <c r="A32" s="15" t="s">
        <v>201</v>
      </c>
      <c r="B32" s="13">
        <v>0</v>
      </c>
      <c r="C32" s="14" t="s">
        <v>238</v>
      </c>
      <c r="D32" s="13">
        <v>0</v>
      </c>
      <c r="E32" s="14" t="s">
        <v>238</v>
      </c>
      <c r="F32" s="13">
        <v>0</v>
      </c>
      <c r="G32" s="14" t="s">
        <v>238</v>
      </c>
      <c r="H32" s="13">
        <v>0</v>
      </c>
      <c r="I32" s="14" t="s">
        <v>178</v>
      </c>
      <c r="J32" s="13">
        <v>0</v>
      </c>
      <c r="K32" s="14" t="s">
        <v>238</v>
      </c>
      <c r="L32" s="13">
        <v>0</v>
      </c>
      <c r="M32" s="14" t="s">
        <v>238</v>
      </c>
      <c r="N32" s="13">
        <v>0</v>
      </c>
      <c r="O32" s="14" t="s">
        <v>178</v>
      </c>
      <c r="P32" s="13">
        <v>0.84799999999999998</v>
      </c>
      <c r="Q32" s="14" t="s">
        <v>159</v>
      </c>
      <c r="R32" s="13">
        <v>0.84799999999999998</v>
      </c>
      <c r="S32" s="14" t="s">
        <v>180</v>
      </c>
    </row>
    <row r="34" spans="1:2" x14ac:dyDescent="0.2">
      <c r="A34" s="16" t="s">
        <v>202</v>
      </c>
      <c r="B34" s="16" t="s">
        <v>227</v>
      </c>
    </row>
    <row r="36" spans="1:2" x14ac:dyDescent="0.2">
      <c r="B36" s="16" t="s">
        <v>376</v>
      </c>
    </row>
    <row r="37" spans="1:2" x14ac:dyDescent="0.2">
      <c r="B37" s="16" t="s">
        <v>391</v>
      </c>
    </row>
    <row r="39" spans="1:2" x14ac:dyDescent="0.2">
      <c r="B39" s="16" t="s">
        <v>208</v>
      </c>
    </row>
    <row r="40" spans="1:2" x14ac:dyDescent="0.2">
      <c r="B40" s="16" t="s">
        <v>241</v>
      </c>
    </row>
    <row r="41" spans="1:2" x14ac:dyDescent="0.2">
      <c r="B41" s="16" t="s">
        <v>209</v>
      </c>
    </row>
    <row r="44" spans="1:2" x14ac:dyDescent="0.2">
      <c r="A44" s="17" t="str">
        <f>HYPERLINK("#'MINOR_GAMING 11'!A2", "&lt;&lt;&lt; Previous table")</f>
        <v>&lt;&lt;&lt; Previous table</v>
      </c>
    </row>
    <row r="45" spans="1:2" x14ac:dyDescent="0.2">
      <c r="A45" s="17" t="str">
        <f>HYPERLINK("#'MINOR_GAMING 13'!A2", "&gt;&gt;&gt; Next table")</f>
        <v>&gt;&gt;&gt; Next table</v>
      </c>
    </row>
  </sheetData>
  <mergeCells count="12">
    <mergeCell ref="A2:S2"/>
    <mergeCell ref="A3:S3"/>
    <mergeCell ref="A6:S6"/>
    <mergeCell ref="B5:C5"/>
    <mergeCell ref="D5:E5"/>
    <mergeCell ref="F5:G5"/>
    <mergeCell ref="H5:I5"/>
    <mergeCell ref="J5:K5"/>
    <mergeCell ref="L5:M5"/>
    <mergeCell ref="N5:O5"/>
    <mergeCell ref="P5:Q5"/>
    <mergeCell ref="R5:S5"/>
  </mergeCells>
  <pageMargins left="0.7" right="0.7" top="0.75" bottom="0.75" header="0.3" footer="0.3"/>
  <pageSetup paperSize="9" orientation="portrait" horizontalDpi="300" verticalDpi="30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S42"/>
  <sheetViews>
    <sheetView workbookViewId="0"/>
  </sheetViews>
  <sheetFormatPr defaultColWidth="11.42578125" defaultRowHeight="12.75" x14ac:dyDescent="0.2"/>
  <cols>
    <col min="1" max="2" width="12.7109375" customWidth="1"/>
    <col min="3" max="3" width="4.42578125" customWidth="1"/>
    <col min="4" max="4" width="12.7109375" customWidth="1"/>
    <col min="5" max="5" width="4.42578125" customWidth="1"/>
    <col min="6" max="6" width="12.7109375" customWidth="1"/>
    <col min="7" max="7" width="4.42578125" customWidth="1"/>
    <col min="8" max="8" width="12.7109375" customWidth="1"/>
    <col min="9" max="9" width="4.42578125" customWidth="1"/>
    <col min="10" max="10" width="12.7109375" customWidth="1"/>
    <col min="11" max="11" width="4.42578125" customWidth="1"/>
    <col min="12" max="12" width="12.7109375" customWidth="1"/>
    <col min="13" max="13" width="4.42578125" customWidth="1"/>
    <col min="14" max="14" width="12.7109375" customWidth="1"/>
    <col min="15" max="15" width="4.42578125" customWidth="1"/>
    <col min="16" max="16" width="12.7109375" customWidth="1"/>
    <col min="17" max="17" width="4.42578125" customWidth="1"/>
    <col min="18" max="18" width="12.7109375" customWidth="1"/>
    <col min="19" max="19" width="4.42578125" customWidth="1"/>
  </cols>
  <sheetData>
    <row r="1" spans="1:19" x14ac:dyDescent="0.2">
      <c r="A1" s="8" t="str">
        <f>HYPERLINK("#'INDEX'!B12", "Link to index")</f>
        <v>Link to index</v>
      </c>
    </row>
    <row r="2" spans="1:19" ht="15.75" customHeight="1" x14ac:dyDescent="0.2">
      <c r="A2" s="25" t="s">
        <v>219</v>
      </c>
      <c r="B2" s="24"/>
      <c r="C2" s="24"/>
      <c r="D2" s="24"/>
      <c r="E2" s="24"/>
      <c r="F2" s="24"/>
      <c r="G2" s="24"/>
      <c r="H2" s="24"/>
      <c r="I2" s="24"/>
      <c r="J2" s="24"/>
      <c r="K2" s="24"/>
      <c r="L2" s="24"/>
      <c r="M2" s="24"/>
      <c r="N2" s="24"/>
      <c r="O2" s="24"/>
      <c r="P2" s="24"/>
      <c r="Q2" s="24"/>
      <c r="R2" s="24"/>
      <c r="S2" s="24"/>
    </row>
    <row r="3" spans="1:19" ht="15.75" customHeight="1" x14ac:dyDescent="0.2">
      <c r="A3" s="25" t="s">
        <v>30</v>
      </c>
      <c r="B3" s="24"/>
      <c r="C3" s="24"/>
      <c r="D3" s="24"/>
      <c r="E3" s="24"/>
      <c r="F3" s="24"/>
      <c r="G3" s="24"/>
      <c r="H3" s="24"/>
      <c r="I3" s="24"/>
      <c r="J3" s="24"/>
      <c r="K3" s="24"/>
      <c r="L3" s="24"/>
      <c r="M3" s="24"/>
      <c r="N3" s="24"/>
      <c r="O3" s="24"/>
      <c r="P3" s="24"/>
      <c r="Q3" s="24"/>
      <c r="R3" s="24"/>
      <c r="S3" s="24"/>
    </row>
    <row r="4" spans="1:19" ht="15.75" customHeight="1" x14ac:dyDescent="0.2"/>
    <row r="5" spans="1:19" ht="55.5" customHeight="1" x14ac:dyDescent="0.2">
      <c r="A5" s="11" t="s">
        <v>159</v>
      </c>
      <c r="B5" s="27" t="s">
        <v>160</v>
      </c>
      <c r="C5" s="27" t="s">
        <v>159</v>
      </c>
      <c r="D5" s="27" t="s">
        <v>161</v>
      </c>
      <c r="E5" s="27" t="s">
        <v>159</v>
      </c>
      <c r="F5" s="27" t="s">
        <v>162</v>
      </c>
      <c r="G5" s="27" t="s">
        <v>159</v>
      </c>
      <c r="H5" s="27" t="s">
        <v>163</v>
      </c>
      <c r="I5" s="27" t="s">
        <v>159</v>
      </c>
      <c r="J5" s="27" t="s">
        <v>164</v>
      </c>
      <c r="K5" s="27" t="s">
        <v>159</v>
      </c>
      <c r="L5" s="27" t="s">
        <v>165</v>
      </c>
      <c r="M5" s="27" t="s">
        <v>159</v>
      </c>
      <c r="N5" s="27" t="s">
        <v>166</v>
      </c>
      <c r="O5" s="27" t="s">
        <v>159</v>
      </c>
      <c r="P5" s="27" t="s">
        <v>167</v>
      </c>
      <c r="Q5" s="27" t="s">
        <v>159</v>
      </c>
      <c r="R5" s="27" t="s">
        <v>168</v>
      </c>
      <c r="S5" s="27" t="s">
        <v>159</v>
      </c>
    </row>
    <row r="6" spans="1:19" x14ac:dyDescent="0.2">
      <c r="A6" s="26" t="s">
        <v>212</v>
      </c>
      <c r="B6" s="26"/>
      <c r="C6" s="26"/>
      <c r="D6" s="26"/>
      <c r="E6" s="26"/>
      <c r="F6" s="26"/>
      <c r="G6" s="26"/>
      <c r="H6" s="26"/>
      <c r="I6" s="26"/>
      <c r="J6" s="26"/>
      <c r="K6" s="26"/>
      <c r="L6" s="26"/>
      <c r="M6" s="26"/>
      <c r="N6" s="26"/>
      <c r="O6" s="26"/>
      <c r="P6" s="26"/>
      <c r="Q6" s="26"/>
      <c r="R6" s="26"/>
      <c r="S6" s="26"/>
    </row>
    <row r="7" spans="1:19" x14ac:dyDescent="0.2">
      <c r="A7" s="12" t="s">
        <v>170</v>
      </c>
      <c r="B7" s="18">
        <v>129.89818778697099</v>
      </c>
      <c r="C7" s="10" t="s">
        <v>159</v>
      </c>
      <c r="D7" s="18">
        <v>60.921490971724999</v>
      </c>
      <c r="E7" s="10" t="s">
        <v>159</v>
      </c>
      <c r="F7" s="18">
        <v>469.30945970924103</v>
      </c>
      <c r="G7" s="10" t="s">
        <v>159</v>
      </c>
      <c r="H7" s="18">
        <v>161.61243618455401</v>
      </c>
      <c r="I7" s="10" t="s">
        <v>159</v>
      </c>
      <c r="J7" s="18">
        <v>68.945887422491694</v>
      </c>
      <c r="K7" s="10" t="s">
        <v>159</v>
      </c>
      <c r="L7" s="18">
        <v>179.397703826716</v>
      </c>
      <c r="M7" s="10" t="s">
        <v>159</v>
      </c>
      <c r="N7" s="18">
        <v>144.86579994089101</v>
      </c>
      <c r="O7" s="10" t="s">
        <v>159</v>
      </c>
      <c r="P7" s="18">
        <v>334.55713129711398</v>
      </c>
      <c r="Q7" s="10" t="s">
        <v>159</v>
      </c>
      <c r="R7" s="18">
        <v>134.71852101117801</v>
      </c>
      <c r="S7" s="10" t="s">
        <v>159</v>
      </c>
    </row>
    <row r="8" spans="1:19" x14ac:dyDescent="0.2">
      <c r="A8" s="12" t="s">
        <v>171</v>
      </c>
      <c r="B8" s="18">
        <v>78.021241063718804</v>
      </c>
      <c r="C8" s="10" t="s">
        <v>159</v>
      </c>
      <c r="D8" s="18">
        <v>77.782042214914895</v>
      </c>
      <c r="E8" s="10" t="s">
        <v>159</v>
      </c>
      <c r="F8" s="18">
        <v>357.29327994266202</v>
      </c>
      <c r="G8" s="10" t="s">
        <v>159</v>
      </c>
      <c r="H8" s="18">
        <v>183.541796574111</v>
      </c>
      <c r="I8" s="10" t="s">
        <v>159</v>
      </c>
      <c r="J8" s="18">
        <v>63.366870782987597</v>
      </c>
      <c r="K8" s="10" t="s">
        <v>159</v>
      </c>
      <c r="L8" s="18">
        <v>212.77187310104401</v>
      </c>
      <c r="M8" s="10" t="s">
        <v>159</v>
      </c>
      <c r="N8" s="18">
        <v>169.08601887537199</v>
      </c>
      <c r="O8" s="10" t="s">
        <v>159</v>
      </c>
      <c r="P8" s="18">
        <v>286.270350423742</v>
      </c>
      <c r="Q8" s="10" t="s">
        <v>159</v>
      </c>
      <c r="R8" s="18">
        <v>144.56973247712301</v>
      </c>
      <c r="S8" s="10" t="s">
        <v>159</v>
      </c>
    </row>
    <row r="9" spans="1:19" x14ac:dyDescent="0.2">
      <c r="A9" s="12" t="s">
        <v>172</v>
      </c>
      <c r="B9" s="18">
        <v>75.143176451659201</v>
      </c>
      <c r="C9" s="10" t="s">
        <v>159</v>
      </c>
      <c r="D9" s="18">
        <v>94.859203070019703</v>
      </c>
      <c r="E9" s="10" t="s">
        <v>159</v>
      </c>
      <c r="F9" s="18">
        <v>360.16833277627501</v>
      </c>
      <c r="G9" s="10" t="s">
        <v>159</v>
      </c>
      <c r="H9" s="18">
        <v>187.634098544289</v>
      </c>
      <c r="I9" s="10" t="s">
        <v>159</v>
      </c>
      <c r="J9" s="18">
        <v>67.651726406050997</v>
      </c>
      <c r="K9" s="10" t="s">
        <v>159</v>
      </c>
      <c r="L9" s="18">
        <v>216.41865774769201</v>
      </c>
      <c r="M9" s="10" t="s">
        <v>159</v>
      </c>
      <c r="N9" s="18">
        <v>214.589558716375</v>
      </c>
      <c r="O9" s="10" t="s">
        <v>159</v>
      </c>
      <c r="P9" s="18">
        <v>268.50957014508299</v>
      </c>
      <c r="Q9" s="10" t="s">
        <v>159</v>
      </c>
      <c r="R9" s="18">
        <v>161.36720437395499</v>
      </c>
      <c r="S9" s="10" t="s">
        <v>159</v>
      </c>
    </row>
    <row r="10" spans="1:19" x14ac:dyDescent="0.2">
      <c r="A10" s="12" t="s">
        <v>173</v>
      </c>
      <c r="B10" s="18">
        <v>70.0832521038962</v>
      </c>
      <c r="C10" s="10" t="s">
        <v>159</v>
      </c>
      <c r="D10" s="18">
        <v>100.75088498321399</v>
      </c>
      <c r="E10" s="10" t="s">
        <v>159</v>
      </c>
      <c r="F10" s="18">
        <v>404.12312800830898</v>
      </c>
      <c r="G10" s="10" t="s">
        <v>159</v>
      </c>
      <c r="H10" s="18">
        <v>187.93113947639799</v>
      </c>
      <c r="I10" s="10" t="s">
        <v>159</v>
      </c>
      <c r="J10" s="18">
        <v>67.737563779032797</v>
      </c>
      <c r="K10" s="10" t="s">
        <v>159</v>
      </c>
      <c r="L10" s="18">
        <v>234.68373519784799</v>
      </c>
      <c r="M10" s="10" t="s">
        <v>159</v>
      </c>
      <c r="N10" s="18">
        <v>206.37424035778099</v>
      </c>
      <c r="O10" s="10" t="s">
        <v>159</v>
      </c>
      <c r="P10" s="18">
        <v>210.080419572708</v>
      </c>
      <c r="Q10" s="10" t="s">
        <v>159</v>
      </c>
      <c r="R10" s="18">
        <v>156.605005288428</v>
      </c>
      <c r="S10" s="10" t="s">
        <v>159</v>
      </c>
    </row>
    <row r="11" spans="1:19" x14ac:dyDescent="0.2">
      <c r="A11" s="12" t="s">
        <v>174</v>
      </c>
      <c r="B11" s="18">
        <v>75.168651699469805</v>
      </c>
      <c r="C11" s="10" t="s">
        <v>159</v>
      </c>
      <c r="D11" s="18">
        <v>100.837339668837</v>
      </c>
      <c r="E11" s="10" t="s">
        <v>159</v>
      </c>
      <c r="F11" s="18">
        <v>455.12079285930503</v>
      </c>
      <c r="G11" s="10" t="s">
        <v>159</v>
      </c>
      <c r="H11" s="18">
        <v>205.60395726599</v>
      </c>
      <c r="I11" s="10" t="s">
        <v>159</v>
      </c>
      <c r="J11" s="18">
        <v>66.545214257319401</v>
      </c>
      <c r="K11" s="10" t="s">
        <v>159</v>
      </c>
      <c r="L11" s="18">
        <v>219.415120767996</v>
      </c>
      <c r="M11" s="10" t="s">
        <v>159</v>
      </c>
      <c r="N11" s="18">
        <v>232.61823381652101</v>
      </c>
      <c r="O11" s="10" t="s">
        <v>159</v>
      </c>
      <c r="P11" s="18">
        <v>208.63051879272501</v>
      </c>
      <c r="Q11" s="10" t="s">
        <v>159</v>
      </c>
      <c r="R11" s="18">
        <v>166.43599430098601</v>
      </c>
      <c r="S11" s="10" t="s">
        <v>159</v>
      </c>
    </row>
    <row r="12" spans="1:19" x14ac:dyDescent="0.2">
      <c r="A12" s="12" t="s">
        <v>175</v>
      </c>
      <c r="B12" s="18">
        <v>76.840009942330298</v>
      </c>
      <c r="C12" s="10" t="s">
        <v>159</v>
      </c>
      <c r="D12" s="18">
        <v>108.140097642944</v>
      </c>
      <c r="E12" s="10" t="s">
        <v>159</v>
      </c>
      <c r="F12" s="18">
        <v>495.61120433716297</v>
      </c>
      <c r="G12" s="10" t="s">
        <v>159</v>
      </c>
      <c r="H12" s="18">
        <v>206.41081149709899</v>
      </c>
      <c r="I12" s="10" t="s">
        <v>159</v>
      </c>
      <c r="J12" s="18">
        <v>70.360727599136396</v>
      </c>
      <c r="K12" s="10" t="s">
        <v>159</v>
      </c>
      <c r="L12" s="18">
        <v>216.26641486106701</v>
      </c>
      <c r="M12" s="10" t="s">
        <v>159</v>
      </c>
      <c r="N12" s="18">
        <v>263.33370041032299</v>
      </c>
      <c r="O12" s="10" t="s">
        <v>159</v>
      </c>
      <c r="P12" s="18">
        <v>199.81167949684499</v>
      </c>
      <c r="Q12" s="10" t="s">
        <v>159</v>
      </c>
      <c r="R12" s="18">
        <v>176.60396706899701</v>
      </c>
      <c r="S12" s="10" t="s">
        <v>159</v>
      </c>
    </row>
    <row r="13" spans="1:19" x14ac:dyDescent="0.2">
      <c r="A13" s="12" t="s">
        <v>176</v>
      </c>
      <c r="B13" s="18">
        <v>66.646260417972002</v>
      </c>
      <c r="C13" s="10" t="s">
        <v>159</v>
      </c>
      <c r="D13" s="18">
        <v>107.777977366625</v>
      </c>
      <c r="E13" s="10" t="s">
        <v>159</v>
      </c>
      <c r="F13" s="18">
        <v>493.39575796268701</v>
      </c>
      <c r="G13" s="10" t="s">
        <v>159</v>
      </c>
      <c r="H13" s="18">
        <v>201.06481639738499</v>
      </c>
      <c r="I13" s="10" t="s">
        <v>159</v>
      </c>
      <c r="J13" s="18">
        <v>79.362306255940695</v>
      </c>
      <c r="K13" s="10" t="s">
        <v>159</v>
      </c>
      <c r="L13" s="18">
        <v>247.83873872094</v>
      </c>
      <c r="M13" s="10" t="s">
        <v>159</v>
      </c>
      <c r="N13" s="18">
        <v>250.115800960417</v>
      </c>
      <c r="O13" s="10" t="s">
        <v>159</v>
      </c>
      <c r="P13" s="18">
        <v>203.905211971304</v>
      </c>
      <c r="Q13" s="10" t="s">
        <v>159</v>
      </c>
      <c r="R13" s="18">
        <v>174.01043504866601</v>
      </c>
      <c r="S13" s="10" t="s">
        <v>159</v>
      </c>
    </row>
    <row r="14" spans="1:19" x14ac:dyDescent="0.2">
      <c r="A14" s="12" t="s">
        <v>177</v>
      </c>
      <c r="B14" s="18">
        <v>74.553402402505796</v>
      </c>
      <c r="C14" s="10" t="s">
        <v>159</v>
      </c>
      <c r="D14" s="18">
        <v>108.12970487885801</v>
      </c>
      <c r="E14" s="10" t="s">
        <v>159</v>
      </c>
      <c r="F14" s="18">
        <v>516.00449695607006</v>
      </c>
      <c r="G14" s="10" t="s">
        <v>159</v>
      </c>
      <c r="H14" s="18">
        <v>191.72893235082799</v>
      </c>
      <c r="I14" s="10" t="s">
        <v>159</v>
      </c>
      <c r="J14" s="18">
        <v>85.894998932549996</v>
      </c>
      <c r="K14" s="10" t="s">
        <v>159</v>
      </c>
      <c r="L14" s="18">
        <v>246.94538433812701</v>
      </c>
      <c r="M14" s="10" t="s">
        <v>159</v>
      </c>
      <c r="N14" s="18">
        <v>257.60802045171903</v>
      </c>
      <c r="O14" s="10" t="s">
        <v>159</v>
      </c>
      <c r="P14" s="18">
        <v>173.966630374901</v>
      </c>
      <c r="Q14" s="10" t="s">
        <v>159</v>
      </c>
      <c r="R14" s="18">
        <v>172.32606168990199</v>
      </c>
      <c r="S14" s="10" t="s">
        <v>159</v>
      </c>
    </row>
    <row r="15" spans="1:19" x14ac:dyDescent="0.2">
      <c r="A15" s="12" t="s">
        <v>181</v>
      </c>
      <c r="B15" s="18">
        <v>76.598860178874702</v>
      </c>
      <c r="C15" s="10" t="s">
        <v>159</v>
      </c>
      <c r="D15" s="18">
        <v>109.247460467438</v>
      </c>
      <c r="E15" s="10" t="s">
        <v>159</v>
      </c>
      <c r="F15" s="18">
        <v>569.77636907906299</v>
      </c>
      <c r="G15" s="10" t="s">
        <v>159</v>
      </c>
      <c r="H15" s="18">
        <v>208.467405128747</v>
      </c>
      <c r="I15" s="10" t="s">
        <v>159</v>
      </c>
      <c r="J15" s="18">
        <v>91.732763504430693</v>
      </c>
      <c r="K15" s="10" t="s">
        <v>159</v>
      </c>
      <c r="L15" s="18">
        <v>265.53824071893098</v>
      </c>
      <c r="M15" s="10" t="s">
        <v>159</v>
      </c>
      <c r="N15" s="18">
        <v>257.241291412625</v>
      </c>
      <c r="O15" s="10" t="s">
        <v>159</v>
      </c>
      <c r="P15" s="18">
        <v>192.888882279862</v>
      </c>
      <c r="Q15" s="10" t="s">
        <v>159</v>
      </c>
      <c r="R15" s="18">
        <v>179.26038758531999</v>
      </c>
      <c r="S15" s="10" t="s">
        <v>159</v>
      </c>
    </row>
    <row r="16" spans="1:19" x14ac:dyDescent="0.2">
      <c r="A16" s="12" t="s">
        <v>182</v>
      </c>
      <c r="B16" s="18">
        <v>75.397500464855</v>
      </c>
      <c r="C16" s="10" t="s">
        <v>159</v>
      </c>
      <c r="D16" s="18">
        <v>107.004643163418</v>
      </c>
      <c r="E16" s="10" t="s">
        <v>159</v>
      </c>
      <c r="F16" s="18">
        <v>604.86111111111097</v>
      </c>
      <c r="G16" s="10" t="s">
        <v>159</v>
      </c>
      <c r="H16" s="18">
        <v>188.57909338565099</v>
      </c>
      <c r="I16" s="10" t="s">
        <v>159</v>
      </c>
      <c r="J16" s="18">
        <v>88.997943434552695</v>
      </c>
      <c r="K16" s="10" t="s">
        <v>159</v>
      </c>
      <c r="L16" s="18">
        <v>277.82890688391399</v>
      </c>
      <c r="M16" s="10" t="s">
        <v>159</v>
      </c>
      <c r="N16" s="18">
        <v>242.47380322039001</v>
      </c>
      <c r="O16" s="10" t="s">
        <v>159</v>
      </c>
      <c r="P16" s="18">
        <v>205.59495166591</v>
      </c>
      <c r="Q16" s="10" t="s">
        <v>159</v>
      </c>
      <c r="R16" s="18">
        <v>172.94239606591799</v>
      </c>
      <c r="S16" s="10" t="s">
        <v>159</v>
      </c>
    </row>
    <row r="17" spans="1:19" x14ac:dyDescent="0.2">
      <c r="A17" s="12" t="s">
        <v>183</v>
      </c>
      <c r="B17" s="18">
        <v>73.762787486885898</v>
      </c>
      <c r="C17" s="10" t="s">
        <v>159</v>
      </c>
      <c r="D17" s="18">
        <v>124.422231327451</v>
      </c>
      <c r="E17" s="10" t="s">
        <v>159</v>
      </c>
      <c r="F17" s="18">
        <v>670.71301672441098</v>
      </c>
      <c r="G17" s="10" t="s">
        <v>159</v>
      </c>
      <c r="H17" s="18">
        <v>193.72253901789301</v>
      </c>
      <c r="I17" s="10" t="s">
        <v>159</v>
      </c>
      <c r="J17" s="18">
        <v>104.366759989713</v>
      </c>
      <c r="K17" s="10" t="s">
        <v>159</v>
      </c>
      <c r="L17" s="18">
        <v>269.20337172029002</v>
      </c>
      <c r="M17" s="10" t="s">
        <v>159</v>
      </c>
      <c r="N17" s="18">
        <v>265.924706787594</v>
      </c>
      <c r="O17" s="10" t="s">
        <v>159</v>
      </c>
      <c r="P17" s="18">
        <v>224.59160302738499</v>
      </c>
      <c r="Q17" s="10" t="s">
        <v>159</v>
      </c>
      <c r="R17" s="18">
        <v>189.254114307425</v>
      </c>
      <c r="S17" s="10" t="s">
        <v>159</v>
      </c>
    </row>
    <row r="18" spans="1:19" x14ac:dyDescent="0.2">
      <c r="A18" s="12" t="s">
        <v>184</v>
      </c>
      <c r="B18" s="18">
        <v>69.4853130968974</v>
      </c>
      <c r="C18" s="10" t="s">
        <v>159</v>
      </c>
      <c r="D18" s="18">
        <v>132.35260549574201</v>
      </c>
      <c r="E18" s="10" t="s">
        <v>159</v>
      </c>
      <c r="F18" s="18">
        <v>699.67889694785902</v>
      </c>
      <c r="G18" s="10" t="s">
        <v>159</v>
      </c>
      <c r="H18" s="18">
        <v>171.688308804706</v>
      </c>
      <c r="I18" s="10" t="s">
        <v>159</v>
      </c>
      <c r="J18" s="18">
        <v>108.34601911988599</v>
      </c>
      <c r="K18" s="10" t="s">
        <v>159</v>
      </c>
      <c r="L18" s="18">
        <v>272.41117578828698</v>
      </c>
      <c r="M18" s="10" t="s">
        <v>159</v>
      </c>
      <c r="N18" s="18">
        <v>269.970025634416</v>
      </c>
      <c r="O18" s="10" t="s">
        <v>159</v>
      </c>
      <c r="P18" s="18">
        <v>287.08741023527801</v>
      </c>
      <c r="Q18" s="10" t="s">
        <v>159</v>
      </c>
      <c r="R18" s="18">
        <v>195.64775015407801</v>
      </c>
      <c r="S18" s="10" t="s">
        <v>159</v>
      </c>
    </row>
    <row r="19" spans="1:19" x14ac:dyDescent="0.2">
      <c r="A19" s="12" t="s">
        <v>185</v>
      </c>
      <c r="B19" s="18">
        <v>66.254610371019098</v>
      </c>
      <c r="C19" s="10" t="s">
        <v>159</v>
      </c>
      <c r="D19" s="18">
        <v>133.348089052342</v>
      </c>
      <c r="E19" s="10" t="s">
        <v>159</v>
      </c>
      <c r="F19" s="18">
        <v>691.23726548031198</v>
      </c>
      <c r="G19" s="10" t="s">
        <v>179</v>
      </c>
      <c r="H19" s="18">
        <v>178.09520170827801</v>
      </c>
      <c r="I19" s="10" t="s">
        <v>159</v>
      </c>
      <c r="J19" s="18">
        <v>101.105196863191</v>
      </c>
      <c r="K19" s="10" t="s">
        <v>159</v>
      </c>
      <c r="L19" s="18">
        <v>288.59624914666301</v>
      </c>
      <c r="M19" s="10" t="s">
        <v>159</v>
      </c>
      <c r="N19" s="18">
        <v>273.91179024162</v>
      </c>
      <c r="O19" s="10" t="s">
        <v>159</v>
      </c>
      <c r="P19" s="18">
        <v>298.59199041982401</v>
      </c>
      <c r="Q19" s="10" t="s">
        <v>159</v>
      </c>
      <c r="R19" s="18">
        <v>199.30321075600401</v>
      </c>
      <c r="S19" s="10" t="s">
        <v>159</v>
      </c>
    </row>
    <row r="20" spans="1:19" x14ac:dyDescent="0.2">
      <c r="A20" s="12" t="s">
        <v>187</v>
      </c>
      <c r="B20" s="18">
        <v>69.071987268106795</v>
      </c>
      <c r="C20" s="10" t="s">
        <v>159</v>
      </c>
      <c r="D20" s="18">
        <v>138.97364905185401</v>
      </c>
      <c r="E20" s="10" t="s">
        <v>159</v>
      </c>
      <c r="F20" s="18">
        <v>713.31314776704903</v>
      </c>
      <c r="G20" s="10" t="s">
        <v>159</v>
      </c>
      <c r="H20" s="18">
        <v>179.280533984095</v>
      </c>
      <c r="I20" s="10" t="s">
        <v>159</v>
      </c>
      <c r="J20" s="18">
        <v>107.769803078885</v>
      </c>
      <c r="K20" s="10" t="s">
        <v>159</v>
      </c>
      <c r="L20" s="18">
        <v>296.67344669258898</v>
      </c>
      <c r="M20" s="10" t="s">
        <v>159</v>
      </c>
      <c r="N20" s="18">
        <v>295.84125091520201</v>
      </c>
      <c r="O20" s="10" t="s">
        <v>159</v>
      </c>
      <c r="P20" s="18">
        <v>317.68575219584</v>
      </c>
      <c r="Q20" s="10" t="s">
        <v>159</v>
      </c>
      <c r="R20" s="18">
        <v>210.067479426159</v>
      </c>
      <c r="S20" s="10" t="s">
        <v>159</v>
      </c>
    </row>
    <row r="21" spans="1:19" x14ac:dyDescent="0.2">
      <c r="A21" s="12" t="s">
        <v>188</v>
      </c>
      <c r="B21" s="18">
        <v>70.984072085518093</v>
      </c>
      <c r="C21" s="10" t="s">
        <v>159</v>
      </c>
      <c r="D21" s="18">
        <v>134.35276364509301</v>
      </c>
      <c r="E21" s="10" t="s">
        <v>159</v>
      </c>
      <c r="F21" s="18">
        <v>663.01909630377497</v>
      </c>
      <c r="G21" s="10" t="s">
        <v>159</v>
      </c>
      <c r="H21" s="18">
        <v>166.19146337742799</v>
      </c>
      <c r="I21" s="10" t="s">
        <v>159</v>
      </c>
      <c r="J21" s="18">
        <v>110.87005376592499</v>
      </c>
      <c r="K21" s="10" t="s">
        <v>159</v>
      </c>
      <c r="L21" s="18">
        <v>278.99380798986499</v>
      </c>
      <c r="M21" s="10" t="s">
        <v>159</v>
      </c>
      <c r="N21" s="18">
        <v>313.66077006340703</v>
      </c>
      <c r="O21" s="10" t="s">
        <v>159</v>
      </c>
      <c r="P21" s="18">
        <v>309.32407141547498</v>
      </c>
      <c r="Q21" s="10" t="s">
        <v>159</v>
      </c>
      <c r="R21" s="18">
        <v>209.214381529641</v>
      </c>
      <c r="S21" s="10" t="s">
        <v>159</v>
      </c>
    </row>
    <row r="22" spans="1:19" x14ac:dyDescent="0.2">
      <c r="A22" s="12" t="s">
        <v>189</v>
      </c>
      <c r="B22" s="18">
        <v>67.2257101462001</v>
      </c>
      <c r="C22" s="10" t="s">
        <v>159</v>
      </c>
      <c r="D22" s="18">
        <v>162.72593420052399</v>
      </c>
      <c r="E22" s="10" t="s">
        <v>159</v>
      </c>
      <c r="F22" s="18">
        <v>602.48780966776405</v>
      </c>
      <c r="G22" s="10" t="s">
        <v>159</v>
      </c>
      <c r="H22" s="18">
        <v>168.58528985073301</v>
      </c>
      <c r="I22" s="10" t="s">
        <v>159</v>
      </c>
      <c r="J22" s="18">
        <v>108.796772620376</v>
      </c>
      <c r="K22" s="10" t="s">
        <v>159</v>
      </c>
      <c r="L22" s="18">
        <v>281.550768479559</v>
      </c>
      <c r="M22" s="10" t="s">
        <v>159</v>
      </c>
      <c r="N22" s="18">
        <v>315.20301369011901</v>
      </c>
      <c r="O22" s="10" t="s">
        <v>159</v>
      </c>
      <c r="P22" s="18">
        <v>282.42845275478902</v>
      </c>
      <c r="Q22" s="10" t="s">
        <v>159</v>
      </c>
      <c r="R22" s="18">
        <v>215.90682773039899</v>
      </c>
      <c r="S22" s="10" t="s">
        <v>159</v>
      </c>
    </row>
    <row r="23" spans="1:19" x14ac:dyDescent="0.2">
      <c r="A23" s="12" t="s">
        <v>190</v>
      </c>
      <c r="B23" s="18">
        <v>63.4508470029457</v>
      </c>
      <c r="C23" s="10" t="s">
        <v>159</v>
      </c>
      <c r="D23" s="18">
        <v>169.91601618210399</v>
      </c>
      <c r="E23" s="10" t="s">
        <v>159</v>
      </c>
      <c r="F23" s="18">
        <v>612.72756479528903</v>
      </c>
      <c r="G23" s="10" t="s">
        <v>159</v>
      </c>
      <c r="H23" s="18">
        <v>170.98904100830899</v>
      </c>
      <c r="I23" s="10" t="s">
        <v>159</v>
      </c>
      <c r="J23" s="18">
        <v>113.834920966224</v>
      </c>
      <c r="K23" s="10" t="s">
        <v>159</v>
      </c>
      <c r="L23" s="18">
        <v>268.263339870999</v>
      </c>
      <c r="M23" s="10" t="s">
        <v>159</v>
      </c>
      <c r="N23" s="18">
        <v>350.43328863973397</v>
      </c>
      <c r="O23" s="10" t="s">
        <v>159</v>
      </c>
      <c r="P23" s="18">
        <v>345.08958728554001</v>
      </c>
      <c r="Q23" s="10" t="s">
        <v>159</v>
      </c>
      <c r="R23" s="18">
        <v>234.46698552349699</v>
      </c>
      <c r="S23" s="10" t="s">
        <v>159</v>
      </c>
    </row>
    <row r="24" spans="1:19" x14ac:dyDescent="0.2">
      <c r="A24" s="12" t="s">
        <v>191</v>
      </c>
      <c r="B24" s="18">
        <v>57.628159076114599</v>
      </c>
      <c r="C24" s="10" t="s">
        <v>159</v>
      </c>
      <c r="D24" s="18">
        <v>185.81877403822301</v>
      </c>
      <c r="E24" s="10" t="s">
        <v>159</v>
      </c>
      <c r="F24" s="18">
        <v>583.12559559789702</v>
      </c>
      <c r="G24" s="10" t="s">
        <v>159</v>
      </c>
      <c r="H24" s="18">
        <v>162.432787883093</v>
      </c>
      <c r="I24" s="10" t="s">
        <v>159</v>
      </c>
      <c r="J24" s="18">
        <v>109.93936379808299</v>
      </c>
      <c r="K24" s="10" t="s">
        <v>159</v>
      </c>
      <c r="L24" s="18">
        <v>232.974508814091</v>
      </c>
      <c r="M24" s="10" t="s">
        <v>159</v>
      </c>
      <c r="N24" s="18">
        <v>344.836178570779</v>
      </c>
      <c r="O24" s="10" t="s">
        <v>159</v>
      </c>
      <c r="P24" s="18">
        <v>316.76141244786697</v>
      </c>
      <c r="Q24" s="10" t="s">
        <v>159</v>
      </c>
      <c r="R24" s="18">
        <v>232.35340828505699</v>
      </c>
      <c r="S24" s="10" t="s">
        <v>159</v>
      </c>
    </row>
    <row r="25" spans="1:19" x14ac:dyDescent="0.2">
      <c r="A25" s="12" t="s">
        <v>192</v>
      </c>
      <c r="B25" s="18">
        <v>57.7441950104337</v>
      </c>
      <c r="C25" s="10" t="s">
        <v>159</v>
      </c>
      <c r="D25" s="18">
        <v>197.399806042991</v>
      </c>
      <c r="E25" s="10" t="s">
        <v>159</v>
      </c>
      <c r="F25" s="18">
        <v>569.39808299597996</v>
      </c>
      <c r="G25" s="10" t="s">
        <v>159</v>
      </c>
      <c r="H25" s="18">
        <v>155.79457903694799</v>
      </c>
      <c r="I25" s="10" t="s">
        <v>159</v>
      </c>
      <c r="J25" s="18">
        <v>113.484489902459</v>
      </c>
      <c r="K25" s="10" t="s">
        <v>159</v>
      </c>
      <c r="L25" s="18">
        <v>227.00960762595901</v>
      </c>
      <c r="M25" s="10" t="s">
        <v>159</v>
      </c>
      <c r="N25" s="18">
        <v>341.98054092716501</v>
      </c>
      <c r="O25" s="10" t="s">
        <v>159</v>
      </c>
      <c r="P25" s="18">
        <v>401.72023309931399</v>
      </c>
      <c r="Q25" s="10" t="s">
        <v>159</v>
      </c>
      <c r="R25" s="18">
        <v>243.351605394541</v>
      </c>
      <c r="S25" s="10" t="s">
        <v>159</v>
      </c>
    </row>
    <row r="26" spans="1:19" x14ac:dyDescent="0.2">
      <c r="A26" s="12" t="s">
        <v>193</v>
      </c>
      <c r="B26" s="18">
        <v>55.118058692222597</v>
      </c>
      <c r="C26" s="10" t="s">
        <v>159</v>
      </c>
      <c r="D26" s="18">
        <v>241.72304843122501</v>
      </c>
      <c r="E26" s="10" t="s">
        <v>159</v>
      </c>
      <c r="F26" s="18">
        <v>580.78104473374503</v>
      </c>
      <c r="G26" s="10" t="s">
        <v>159</v>
      </c>
      <c r="H26" s="18">
        <v>190.294035802195</v>
      </c>
      <c r="I26" s="10" t="s">
        <v>159</v>
      </c>
      <c r="J26" s="18">
        <v>114.290283310078</v>
      </c>
      <c r="K26" s="10" t="s">
        <v>159</v>
      </c>
      <c r="L26" s="18">
        <v>230.726965552986</v>
      </c>
      <c r="M26" s="10" t="s">
        <v>159</v>
      </c>
      <c r="N26" s="18">
        <v>400.78342873246999</v>
      </c>
      <c r="O26" s="10" t="s">
        <v>159</v>
      </c>
      <c r="P26" s="18">
        <v>428.39157963793298</v>
      </c>
      <c r="Q26" s="10" t="s">
        <v>159</v>
      </c>
      <c r="R26" s="18">
        <v>282.49492217591899</v>
      </c>
      <c r="S26" s="10" t="s">
        <v>159</v>
      </c>
    </row>
    <row r="27" spans="1:19" x14ac:dyDescent="0.2">
      <c r="A27" s="12" t="s">
        <v>195</v>
      </c>
      <c r="B27" s="18">
        <v>68.695256457466698</v>
      </c>
      <c r="C27" s="10" t="s">
        <v>159</v>
      </c>
      <c r="D27" s="18">
        <v>253.11908583796699</v>
      </c>
      <c r="E27" s="10" t="s">
        <v>159</v>
      </c>
      <c r="F27" s="18">
        <v>557.72277742649806</v>
      </c>
      <c r="G27" s="10" t="s">
        <v>159</v>
      </c>
      <c r="H27" s="18">
        <v>190.737631127832</v>
      </c>
      <c r="I27" s="10" t="s">
        <v>159</v>
      </c>
      <c r="J27" s="18">
        <v>132.77678808535299</v>
      </c>
      <c r="K27" s="10" t="s">
        <v>159</v>
      </c>
      <c r="L27" s="18">
        <v>222.43655715027</v>
      </c>
      <c r="M27" s="10" t="s">
        <v>159</v>
      </c>
      <c r="N27" s="18">
        <v>388.92881972522599</v>
      </c>
      <c r="O27" s="10" t="s">
        <v>159</v>
      </c>
      <c r="P27" s="18">
        <v>378.15280892347499</v>
      </c>
      <c r="Q27" s="10" t="s">
        <v>159</v>
      </c>
      <c r="R27" s="18">
        <v>279.24052890012899</v>
      </c>
      <c r="S27" s="10" t="s">
        <v>159</v>
      </c>
    </row>
    <row r="28" spans="1:19" x14ac:dyDescent="0.2">
      <c r="A28" s="12" t="s">
        <v>196</v>
      </c>
      <c r="B28" s="18">
        <v>108.09590690208699</v>
      </c>
      <c r="C28" s="10" t="s">
        <v>159</v>
      </c>
      <c r="D28" s="18">
        <v>254.86507360240901</v>
      </c>
      <c r="E28" s="10" t="s">
        <v>159</v>
      </c>
      <c r="F28" s="18">
        <v>527.76545192237199</v>
      </c>
      <c r="G28" s="10" t="s">
        <v>159</v>
      </c>
      <c r="H28" s="18">
        <v>191.28968806959</v>
      </c>
      <c r="I28" s="10" t="s">
        <v>159</v>
      </c>
      <c r="J28" s="18">
        <v>100.03881563605999</v>
      </c>
      <c r="K28" s="10" t="s">
        <v>159</v>
      </c>
      <c r="L28" s="18">
        <v>205.52757879961601</v>
      </c>
      <c r="M28" s="10" t="s">
        <v>159</v>
      </c>
      <c r="N28" s="18">
        <v>319.46835036888001</v>
      </c>
      <c r="O28" s="10" t="s">
        <v>159</v>
      </c>
      <c r="P28" s="18">
        <v>314.686540680696</v>
      </c>
      <c r="Q28" s="10" t="s">
        <v>186</v>
      </c>
      <c r="R28" s="18">
        <v>253.153198576287</v>
      </c>
      <c r="S28" s="10" t="s">
        <v>159</v>
      </c>
    </row>
    <row r="29" spans="1:19" x14ac:dyDescent="0.2">
      <c r="A29" s="12" t="s">
        <v>198</v>
      </c>
      <c r="B29" s="18">
        <v>75.169744003592101</v>
      </c>
      <c r="C29" s="10" t="s">
        <v>159</v>
      </c>
      <c r="D29" s="18">
        <v>256.05653467562502</v>
      </c>
      <c r="E29" s="10" t="s">
        <v>159</v>
      </c>
      <c r="F29" s="18">
        <v>520.10339040670897</v>
      </c>
      <c r="G29" s="10" t="s">
        <v>159</v>
      </c>
      <c r="H29" s="18">
        <v>211.368743313187</v>
      </c>
      <c r="I29" s="10" t="s">
        <v>159</v>
      </c>
      <c r="J29" s="18">
        <v>131.50175673902601</v>
      </c>
      <c r="K29" s="10" t="s">
        <v>159</v>
      </c>
      <c r="L29" s="18">
        <v>192.549760503334</v>
      </c>
      <c r="M29" s="10" t="s">
        <v>159</v>
      </c>
      <c r="N29" s="18">
        <v>356.59900670969301</v>
      </c>
      <c r="O29" s="10" t="s">
        <v>159</v>
      </c>
      <c r="P29" s="18">
        <v>281.13944416469701</v>
      </c>
      <c r="Q29" s="10" t="s">
        <v>159</v>
      </c>
      <c r="R29" s="18">
        <v>264.92126029211897</v>
      </c>
      <c r="S29" s="10" t="s">
        <v>159</v>
      </c>
    </row>
    <row r="30" spans="1:19" x14ac:dyDescent="0.2">
      <c r="A30" s="12" t="s">
        <v>199</v>
      </c>
      <c r="B30" s="18">
        <v>75.5975803827871</v>
      </c>
      <c r="C30" s="10" t="s">
        <v>159</v>
      </c>
      <c r="D30" s="18">
        <v>225.38219209840801</v>
      </c>
      <c r="E30" s="10" t="s">
        <v>159</v>
      </c>
      <c r="F30" s="18">
        <v>497.48043026498601</v>
      </c>
      <c r="G30" s="10" t="s">
        <v>159</v>
      </c>
      <c r="H30" s="18">
        <v>236.05258529355601</v>
      </c>
      <c r="I30" s="10" t="s">
        <v>159</v>
      </c>
      <c r="J30" s="18">
        <v>90.873588489049297</v>
      </c>
      <c r="K30" s="10" t="s">
        <v>159</v>
      </c>
      <c r="L30" s="18">
        <v>187.24825490963599</v>
      </c>
      <c r="M30" s="10" t="s">
        <v>159</v>
      </c>
      <c r="N30" s="18">
        <v>331.06357824839102</v>
      </c>
      <c r="O30" s="10" t="s">
        <v>159</v>
      </c>
      <c r="P30" s="18">
        <v>262.03663812689803</v>
      </c>
      <c r="Q30" s="10" t="s">
        <v>159</v>
      </c>
      <c r="R30" s="18">
        <v>248.22963253760699</v>
      </c>
      <c r="S30" s="10" t="s">
        <v>159</v>
      </c>
    </row>
    <row r="31" spans="1:19" x14ac:dyDescent="0.2">
      <c r="A31" s="12" t="s">
        <v>200</v>
      </c>
      <c r="B31" s="18">
        <v>52.885305585703499</v>
      </c>
      <c r="C31" s="10" t="s">
        <v>159</v>
      </c>
      <c r="D31" s="18">
        <v>166.291011651974</v>
      </c>
      <c r="E31" s="10" t="s">
        <v>159</v>
      </c>
      <c r="F31" s="18">
        <v>390.142337773843</v>
      </c>
      <c r="G31" s="10" t="s">
        <v>159</v>
      </c>
      <c r="H31" s="18">
        <v>145.39864443502901</v>
      </c>
      <c r="I31" s="10" t="s">
        <v>159</v>
      </c>
      <c r="J31" s="18">
        <v>80.179801109802995</v>
      </c>
      <c r="K31" s="10" t="s">
        <v>159</v>
      </c>
      <c r="L31" s="18">
        <v>137.055205782776</v>
      </c>
      <c r="M31" s="10" t="s">
        <v>159</v>
      </c>
      <c r="N31" s="18">
        <v>239.71893278413199</v>
      </c>
      <c r="O31" s="10" t="s">
        <v>159</v>
      </c>
      <c r="P31" s="18">
        <v>188.336985487655</v>
      </c>
      <c r="Q31" s="10" t="s">
        <v>159</v>
      </c>
      <c r="R31" s="18">
        <v>176.78132649602099</v>
      </c>
      <c r="S31" s="10" t="s">
        <v>159</v>
      </c>
    </row>
    <row r="32" spans="1:19" x14ac:dyDescent="0.2">
      <c r="A32" s="15" t="s">
        <v>201</v>
      </c>
      <c r="B32" s="19">
        <v>78.383707043368304</v>
      </c>
      <c r="C32" s="14" t="s">
        <v>159</v>
      </c>
      <c r="D32" s="19">
        <v>118.05664076710499</v>
      </c>
      <c r="E32" s="14" t="s">
        <v>159</v>
      </c>
      <c r="F32" s="19">
        <v>528.82509167061198</v>
      </c>
      <c r="G32" s="14" t="s">
        <v>159</v>
      </c>
      <c r="H32" s="19">
        <v>182.67158922463199</v>
      </c>
      <c r="I32" s="14" t="s">
        <v>159</v>
      </c>
      <c r="J32" s="19">
        <v>110.56563826666201</v>
      </c>
      <c r="K32" s="14" t="s">
        <v>159</v>
      </c>
      <c r="L32" s="19">
        <v>189.44347876206899</v>
      </c>
      <c r="M32" s="14" t="s">
        <v>159</v>
      </c>
      <c r="N32" s="19">
        <v>77.358384137600297</v>
      </c>
      <c r="O32" s="14" t="s">
        <v>159</v>
      </c>
      <c r="P32" s="19">
        <v>227.50123386234799</v>
      </c>
      <c r="Q32" s="14" t="s">
        <v>159</v>
      </c>
      <c r="R32" s="19">
        <v>136.23576676246</v>
      </c>
      <c r="S32" s="14" t="s">
        <v>159</v>
      </c>
    </row>
    <row r="34" spans="1:2" x14ac:dyDescent="0.2">
      <c r="A34" s="16" t="s">
        <v>202</v>
      </c>
      <c r="B34" s="16" t="s">
        <v>215</v>
      </c>
    </row>
    <row r="36" spans="1:2" x14ac:dyDescent="0.2">
      <c r="B36" s="16" t="s">
        <v>216</v>
      </c>
    </row>
    <row r="37" spans="1:2" x14ac:dyDescent="0.2">
      <c r="B37" s="16" t="s">
        <v>217</v>
      </c>
    </row>
    <row r="41" spans="1:2" x14ac:dyDescent="0.2">
      <c r="A41" s="17" t="str">
        <f>HYPERLINK("#'CASINO 6'!A2", "&lt;&lt;&lt; Previous table")</f>
        <v>&lt;&lt;&lt; Previous table</v>
      </c>
    </row>
    <row r="42" spans="1:2" x14ac:dyDescent="0.2">
      <c r="A42" s="17" t="str">
        <f>HYPERLINK("#'CASINO 8'!A2", "&gt;&gt;&gt; Next table")</f>
        <v>&gt;&gt;&gt; Next table</v>
      </c>
    </row>
  </sheetData>
  <mergeCells count="12">
    <mergeCell ref="A2:S2"/>
    <mergeCell ref="A3:S3"/>
    <mergeCell ref="A6:S6"/>
    <mergeCell ref="B5:C5"/>
    <mergeCell ref="D5:E5"/>
    <mergeCell ref="F5:G5"/>
    <mergeCell ref="H5:I5"/>
    <mergeCell ref="J5:K5"/>
    <mergeCell ref="L5:M5"/>
    <mergeCell ref="N5:O5"/>
    <mergeCell ref="P5:Q5"/>
    <mergeCell ref="R5:S5"/>
  </mergeCells>
  <pageMargins left="0.7" right="0.7" top="0.75" bottom="0.75" header="0.3" footer="0.3"/>
  <pageSetup paperSize="9" orientation="portrait" horizontalDpi="300" verticalDpi="300"/>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900-000000000000}">
  <dimension ref="A1:S45"/>
  <sheetViews>
    <sheetView workbookViewId="0"/>
  </sheetViews>
  <sheetFormatPr defaultColWidth="11.42578125" defaultRowHeight="12.75" x14ac:dyDescent="0.2"/>
  <cols>
    <col min="1" max="2" width="12.7109375" customWidth="1"/>
    <col min="3" max="3" width="4.42578125" customWidth="1"/>
    <col min="4" max="4" width="12.7109375" customWidth="1"/>
    <col min="5" max="5" width="4.42578125" customWidth="1"/>
    <col min="6" max="6" width="12.7109375" customWidth="1"/>
    <col min="7" max="7" width="4.42578125" customWidth="1"/>
    <col min="8" max="8" width="12.7109375" customWidth="1"/>
    <col min="9" max="9" width="4.42578125" customWidth="1"/>
    <col min="10" max="10" width="12.7109375" customWidth="1"/>
    <col min="11" max="11" width="4.42578125" customWidth="1"/>
    <col min="12" max="12" width="12.7109375" customWidth="1"/>
    <col min="13" max="13" width="4.42578125" customWidth="1"/>
    <col min="14" max="14" width="12.7109375" customWidth="1"/>
    <col min="15" max="15" width="4.42578125" customWidth="1"/>
    <col min="16" max="16" width="12.7109375" customWidth="1"/>
    <col min="17" max="17" width="4.42578125" customWidth="1"/>
    <col min="18" max="18" width="12.7109375" customWidth="1"/>
    <col min="19" max="19" width="4.42578125" customWidth="1"/>
  </cols>
  <sheetData>
    <row r="1" spans="1:19" x14ac:dyDescent="0.2">
      <c r="A1" s="8" t="str">
        <f>HYPERLINK("#'INDEX'!B93", "Link to index")</f>
        <v>Link to index</v>
      </c>
    </row>
    <row r="2" spans="1:19" ht="15.75" customHeight="1" x14ac:dyDescent="0.2">
      <c r="A2" s="25" t="s">
        <v>393</v>
      </c>
      <c r="B2" s="24"/>
      <c r="C2" s="24"/>
      <c r="D2" s="24"/>
      <c r="E2" s="24"/>
      <c r="F2" s="24"/>
      <c r="G2" s="24"/>
      <c r="H2" s="24"/>
      <c r="I2" s="24"/>
      <c r="J2" s="24"/>
      <c r="K2" s="24"/>
      <c r="L2" s="24"/>
      <c r="M2" s="24"/>
      <c r="N2" s="24"/>
      <c r="O2" s="24"/>
      <c r="P2" s="24"/>
      <c r="Q2" s="24"/>
      <c r="R2" s="24"/>
      <c r="S2" s="24"/>
    </row>
    <row r="3" spans="1:19" ht="15.75" customHeight="1" x14ac:dyDescent="0.2">
      <c r="A3" s="25" t="s">
        <v>111</v>
      </c>
      <c r="B3" s="24"/>
      <c r="C3" s="24"/>
      <c r="D3" s="24"/>
      <c r="E3" s="24"/>
      <c r="F3" s="24"/>
      <c r="G3" s="24"/>
      <c r="H3" s="24"/>
      <c r="I3" s="24"/>
      <c r="J3" s="24"/>
      <c r="K3" s="24"/>
      <c r="L3" s="24"/>
      <c r="M3" s="24"/>
      <c r="N3" s="24"/>
      <c r="O3" s="24"/>
      <c r="P3" s="24"/>
      <c r="Q3" s="24"/>
      <c r="R3" s="24"/>
      <c r="S3" s="24"/>
    </row>
    <row r="4" spans="1:19" ht="15.75" customHeight="1" x14ac:dyDescent="0.2"/>
    <row r="5" spans="1:19" ht="55.5" customHeight="1" x14ac:dyDescent="0.2">
      <c r="A5" s="11" t="s">
        <v>159</v>
      </c>
      <c r="B5" s="27" t="s">
        <v>160</v>
      </c>
      <c r="C5" s="27" t="s">
        <v>159</v>
      </c>
      <c r="D5" s="27" t="s">
        <v>161</v>
      </c>
      <c r="E5" s="27" t="s">
        <v>159</v>
      </c>
      <c r="F5" s="27" t="s">
        <v>162</v>
      </c>
      <c r="G5" s="27" t="s">
        <v>159</v>
      </c>
      <c r="H5" s="27" t="s">
        <v>163</v>
      </c>
      <c r="I5" s="27" t="s">
        <v>159</v>
      </c>
      <c r="J5" s="27" t="s">
        <v>164</v>
      </c>
      <c r="K5" s="27" t="s">
        <v>159</v>
      </c>
      <c r="L5" s="27" t="s">
        <v>165</v>
      </c>
      <c r="M5" s="27" t="s">
        <v>159</v>
      </c>
      <c r="N5" s="27" t="s">
        <v>166</v>
      </c>
      <c r="O5" s="27" t="s">
        <v>159</v>
      </c>
      <c r="P5" s="27" t="s">
        <v>167</v>
      </c>
      <c r="Q5" s="27" t="s">
        <v>159</v>
      </c>
      <c r="R5" s="27" t="s">
        <v>168</v>
      </c>
      <c r="S5" s="27" t="s">
        <v>159</v>
      </c>
    </row>
    <row r="6" spans="1:19" x14ac:dyDescent="0.2">
      <c r="A6" s="26" t="s">
        <v>212</v>
      </c>
      <c r="B6" s="26"/>
      <c r="C6" s="26"/>
      <c r="D6" s="26"/>
      <c r="E6" s="26"/>
      <c r="F6" s="26"/>
      <c r="G6" s="26"/>
      <c r="H6" s="26"/>
      <c r="I6" s="26"/>
      <c r="J6" s="26"/>
      <c r="K6" s="26"/>
      <c r="L6" s="26"/>
      <c r="M6" s="26"/>
      <c r="N6" s="26"/>
      <c r="O6" s="26"/>
      <c r="P6" s="26"/>
      <c r="Q6" s="26"/>
      <c r="R6" s="26"/>
      <c r="S6" s="26"/>
    </row>
    <row r="7" spans="1:19" x14ac:dyDescent="0.2">
      <c r="A7" s="12" t="s">
        <v>170</v>
      </c>
      <c r="B7" s="18">
        <v>2.8170263735776202</v>
      </c>
      <c r="C7" s="10" t="s">
        <v>159</v>
      </c>
      <c r="D7" s="18">
        <v>0</v>
      </c>
      <c r="E7" s="10" t="s">
        <v>238</v>
      </c>
      <c r="F7" s="18">
        <v>0</v>
      </c>
      <c r="G7" s="10" t="s">
        <v>238</v>
      </c>
      <c r="H7" s="18">
        <v>1.60125938572513</v>
      </c>
      <c r="I7" s="10" t="s">
        <v>159</v>
      </c>
      <c r="J7" s="18">
        <v>0</v>
      </c>
      <c r="K7" s="10" t="s">
        <v>238</v>
      </c>
      <c r="L7" s="18">
        <v>2.8698571541541802</v>
      </c>
      <c r="M7" s="10" t="s">
        <v>159</v>
      </c>
      <c r="N7" s="18">
        <v>2.0285343426231099</v>
      </c>
      <c r="O7" s="10" t="s">
        <v>159</v>
      </c>
      <c r="P7" s="18">
        <v>0.36137606397602501</v>
      </c>
      <c r="Q7" s="10" t="s">
        <v>159</v>
      </c>
      <c r="R7" s="18">
        <v>0.95163607631435498</v>
      </c>
      <c r="S7" s="10" t="s">
        <v>159</v>
      </c>
    </row>
    <row r="8" spans="1:19" x14ac:dyDescent="0.2">
      <c r="A8" s="12" t="s">
        <v>171</v>
      </c>
      <c r="B8" s="18">
        <v>3.02441889516663</v>
      </c>
      <c r="C8" s="10" t="s">
        <v>159</v>
      </c>
      <c r="D8" s="18">
        <v>0</v>
      </c>
      <c r="E8" s="10" t="s">
        <v>238</v>
      </c>
      <c r="F8" s="18">
        <v>0</v>
      </c>
      <c r="G8" s="10" t="s">
        <v>238</v>
      </c>
      <c r="H8" s="18">
        <v>1.4545558286159099</v>
      </c>
      <c r="I8" s="10" t="s">
        <v>159</v>
      </c>
      <c r="J8" s="18">
        <v>0</v>
      </c>
      <c r="K8" s="10" t="s">
        <v>238</v>
      </c>
      <c r="L8" s="18">
        <v>2.8434171453467698</v>
      </c>
      <c r="M8" s="10" t="s">
        <v>159</v>
      </c>
      <c r="N8" s="18">
        <v>1.20937188740429</v>
      </c>
      <c r="O8" s="10" t="s">
        <v>159</v>
      </c>
      <c r="P8" s="18">
        <v>0.38901646340556501</v>
      </c>
      <c r="Q8" s="10" t="s">
        <v>159</v>
      </c>
      <c r="R8" s="18">
        <v>0.72494623303236305</v>
      </c>
      <c r="S8" s="10" t="s">
        <v>159</v>
      </c>
    </row>
    <row r="9" spans="1:19" x14ac:dyDescent="0.2">
      <c r="A9" s="12" t="s">
        <v>172</v>
      </c>
      <c r="B9" s="18">
        <v>3.7528102591309001</v>
      </c>
      <c r="C9" s="10" t="s">
        <v>159</v>
      </c>
      <c r="D9" s="18">
        <v>0</v>
      </c>
      <c r="E9" s="10" t="s">
        <v>238</v>
      </c>
      <c r="F9" s="18">
        <v>0</v>
      </c>
      <c r="G9" s="10" t="s">
        <v>238</v>
      </c>
      <c r="H9" s="18">
        <v>1.15181272286324</v>
      </c>
      <c r="I9" s="10" t="s">
        <v>159</v>
      </c>
      <c r="J9" s="18">
        <v>0</v>
      </c>
      <c r="K9" s="10" t="s">
        <v>238</v>
      </c>
      <c r="L9" s="18">
        <v>2.4233442150167201</v>
      </c>
      <c r="M9" s="10" t="s">
        <v>159</v>
      </c>
      <c r="N9" s="18">
        <v>0.30585773943667</v>
      </c>
      <c r="O9" s="10" t="s">
        <v>159</v>
      </c>
      <c r="P9" s="18">
        <v>0.37414801819407001</v>
      </c>
      <c r="Q9" s="10" t="s">
        <v>159</v>
      </c>
      <c r="R9" s="18">
        <v>0.44411910894220802</v>
      </c>
      <c r="S9" s="10" t="s">
        <v>159</v>
      </c>
    </row>
    <row r="10" spans="1:19" x14ac:dyDescent="0.2">
      <c r="A10" s="12" t="s">
        <v>173</v>
      </c>
      <c r="B10" s="18">
        <v>3.9162271669969599</v>
      </c>
      <c r="C10" s="10" t="s">
        <v>159</v>
      </c>
      <c r="D10" s="18">
        <v>0</v>
      </c>
      <c r="E10" s="10" t="s">
        <v>238</v>
      </c>
      <c r="F10" s="18">
        <v>0</v>
      </c>
      <c r="G10" s="10" t="s">
        <v>238</v>
      </c>
      <c r="H10" s="18">
        <v>1.1686573585308699</v>
      </c>
      <c r="I10" s="10" t="s">
        <v>159</v>
      </c>
      <c r="J10" s="18">
        <v>0</v>
      </c>
      <c r="K10" s="10" t="s">
        <v>238</v>
      </c>
      <c r="L10" s="18">
        <v>2.1192854980320899</v>
      </c>
      <c r="M10" s="10" t="s">
        <v>159</v>
      </c>
      <c r="N10" s="18">
        <v>9.5489097875324697E-2</v>
      </c>
      <c r="O10" s="10" t="s">
        <v>159</v>
      </c>
      <c r="P10" s="18">
        <v>0.37860937877920198</v>
      </c>
      <c r="Q10" s="10" t="s">
        <v>159</v>
      </c>
      <c r="R10" s="18">
        <v>0.39024667466603302</v>
      </c>
      <c r="S10" s="10" t="s">
        <v>159</v>
      </c>
    </row>
    <row r="11" spans="1:19" x14ac:dyDescent="0.2">
      <c r="A11" s="12" t="s">
        <v>174</v>
      </c>
      <c r="B11" s="18">
        <v>8.47664569447128</v>
      </c>
      <c r="C11" s="10" t="s">
        <v>159</v>
      </c>
      <c r="D11" s="18">
        <v>0</v>
      </c>
      <c r="E11" s="10" t="s">
        <v>238</v>
      </c>
      <c r="F11" s="18">
        <v>0</v>
      </c>
      <c r="G11" s="10" t="s">
        <v>238</v>
      </c>
      <c r="H11" s="18">
        <v>0.14799455751951801</v>
      </c>
      <c r="I11" s="10" t="s">
        <v>159</v>
      </c>
      <c r="J11" s="18">
        <v>0</v>
      </c>
      <c r="K11" s="10" t="s">
        <v>238</v>
      </c>
      <c r="L11" s="18">
        <v>1.84803502898204</v>
      </c>
      <c r="M11" s="10" t="s">
        <v>159</v>
      </c>
      <c r="N11" s="18">
        <v>0.105033667949329</v>
      </c>
      <c r="O11" s="10" t="s">
        <v>159</v>
      </c>
      <c r="P11" s="18">
        <v>0.35861081688796698</v>
      </c>
      <c r="Q11" s="10" t="s">
        <v>159</v>
      </c>
      <c r="R11" s="18">
        <v>0.27440637148869801</v>
      </c>
      <c r="S11" s="10" t="s">
        <v>159</v>
      </c>
    </row>
    <row r="12" spans="1:19" x14ac:dyDescent="0.2">
      <c r="A12" s="12" t="s">
        <v>175</v>
      </c>
      <c r="B12" s="18">
        <v>6.0364148291109796</v>
      </c>
      <c r="C12" s="10" t="s">
        <v>159</v>
      </c>
      <c r="D12" s="18">
        <v>0</v>
      </c>
      <c r="E12" s="10" t="s">
        <v>238</v>
      </c>
      <c r="F12" s="18">
        <v>0</v>
      </c>
      <c r="G12" s="10" t="s">
        <v>238</v>
      </c>
      <c r="H12" s="18">
        <v>1.6345577437933401E-2</v>
      </c>
      <c r="I12" s="10" t="s">
        <v>159</v>
      </c>
      <c r="J12" s="18">
        <v>0</v>
      </c>
      <c r="K12" s="10" t="s">
        <v>238</v>
      </c>
      <c r="L12" s="18">
        <v>1.1484376993815499</v>
      </c>
      <c r="M12" s="10" t="s">
        <v>159</v>
      </c>
      <c r="N12" s="18">
        <v>0.108591675946846</v>
      </c>
      <c r="O12" s="10" t="s">
        <v>159</v>
      </c>
      <c r="P12" s="18">
        <v>0.35901039672781598</v>
      </c>
      <c r="Q12" s="10" t="s">
        <v>159</v>
      </c>
      <c r="R12" s="18">
        <v>0.19359414473537101</v>
      </c>
      <c r="S12" s="10" t="s">
        <v>159</v>
      </c>
    </row>
    <row r="13" spans="1:19" x14ac:dyDescent="0.2">
      <c r="A13" s="12" t="s">
        <v>176</v>
      </c>
      <c r="B13" s="18">
        <v>5.6986846186873299</v>
      </c>
      <c r="C13" s="10" t="s">
        <v>159</v>
      </c>
      <c r="D13" s="18">
        <v>0</v>
      </c>
      <c r="E13" s="10" t="s">
        <v>238</v>
      </c>
      <c r="F13" s="18">
        <v>0</v>
      </c>
      <c r="G13" s="10" t="s">
        <v>238</v>
      </c>
      <c r="H13" s="18">
        <v>0</v>
      </c>
      <c r="I13" s="10" t="s">
        <v>375</v>
      </c>
      <c r="J13" s="18">
        <v>0</v>
      </c>
      <c r="K13" s="10" t="s">
        <v>238</v>
      </c>
      <c r="L13" s="18">
        <v>0.69149071285636499</v>
      </c>
      <c r="M13" s="10" t="s">
        <v>159</v>
      </c>
      <c r="N13" s="18">
        <v>9.9091310721391601E-2</v>
      </c>
      <c r="O13" s="10" t="s">
        <v>159</v>
      </c>
      <c r="P13" s="18">
        <v>0.33697562974068601</v>
      </c>
      <c r="Q13" s="10" t="s">
        <v>159</v>
      </c>
      <c r="R13" s="18">
        <v>0.169334610424177</v>
      </c>
      <c r="S13" s="10" t="s">
        <v>180</v>
      </c>
    </row>
    <row r="14" spans="1:19" x14ac:dyDescent="0.2">
      <c r="A14" s="12" t="s">
        <v>177</v>
      </c>
      <c r="B14" s="18">
        <v>5.9809556975993203</v>
      </c>
      <c r="C14" s="10" t="s">
        <v>159</v>
      </c>
      <c r="D14" s="18">
        <v>0</v>
      </c>
      <c r="E14" s="10" t="s">
        <v>238</v>
      </c>
      <c r="F14" s="18">
        <v>0</v>
      </c>
      <c r="G14" s="10" t="s">
        <v>238</v>
      </c>
      <c r="H14" s="18">
        <v>0</v>
      </c>
      <c r="I14" s="10" t="s">
        <v>178</v>
      </c>
      <c r="J14" s="18">
        <v>0</v>
      </c>
      <c r="K14" s="10" t="s">
        <v>238</v>
      </c>
      <c r="L14" s="18">
        <v>0.76278076898360203</v>
      </c>
      <c r="M14" s="10" t="s">
        <v>159</v>
      </c>
      <c r="N14" s="18">
        <v>0.109891448361169</v>
      </c>
      <c r="O14" s="10" t="s">
        <v>159</v>
      </c>
      <c r="P14" s="18">
        <v>0.330821337907517</v>
      </c>
      <c r="Q14" s="10" t="s">
        <v>159</v>
      </c>
      <c r="R14" s="18">
        <v>0.17780887279086599</v>
      </c>
      <c r="S14" s="10" t="s">
        <v>180</v>
      </c>
    </row>
    <row r="15" spans="1:19" x14ac:dyDescent="0.2">
      <c r="A15" s="12" t="s">
        <v>181</v>
      </c>
      <c r="B15" s="18">
        <v>6.72530470911357</v>
      </c>
      <c r="C15" s="10" t="s">
        <v>159</v>
      </c>
      <c r="D15" s="18">
        <v>0</v>
      </c>
      <c r="E15" s="10" t="s">
        <v>238</v>
      </c>
      <c r="F15" s="18">
        <v>0</v>
      </c>
      <c r="G15" s="10" t="s">
        <v>238</v>
      </c>
      <c r="H15" s="18">
        <v>0</v>
      </c>
      <c r="I15" s="10" t="s">
        <v>178</v>
      </c>
      <c r="J15" s="18">
        <v>0</v>
      </c>
      <c r="K15" s="10" t="s">
        <v>238</v>
      </c>
      <c r="L15" s="18">
        <v>0.77964976369449301</v>
      </c>
      <c r="M15" s="10" t="s">
        <v>159</v>
      </c>
      <c r="N15" s="18">
        <v>0.104363585649874</v>
      </c>
      <c r="O15" s="10" t="s">
        <v>159</v>
      </c>
      <c r="P15" s="18">
        <v>0.32376721745395898</v>
      </c>
      <c r="Q15" s="10" t="s">
        <v>159</v>
      </c>
      <c r="R15" s="18">
        <v>0.18839411170680601</v>
      </c>
      <c r="S15" s="10" t="s">
        <v>180</v>
      </c>
    </row>
    <row r="16" spans="1:19" x14ac:dyDescent="0.2">
      <c r="A16" s="12" t="s">
        <v>182</v>
      </c>
      <c r="B16" s="18">
        <v>6.5040135777217696</v>
      </c>
      <c r="C16" s="10" t="s">
        <v>159</v>
      </c>
      <c r="D16" s="18">
        <v>0</v>
      </c>
      <c r="E16" s="10" t="s">
        <v>238</v>
      </c>
      <c r="F16" s="18">
        <v>0</v>
      </c>
      <c r="G16" s="10" t="s">
        <v>238</v>
      </c>
      <c r="H16" s="18">
        <v>0</v>
      </c>
      <c r="I16" s="10" t="s">
        <v>178</v>
      </c>
      <c r="J16" s="18">
        <v>0</v>
      </c>
      <c r="K16" s="10" t="s">
        <v>238</v>
      </c>
      <c r="L16" s="18">
        <v>0.14431114572158299</v>
      </c>
      <c r="M16" s="10" t="s">
        <v>159</v>
      </c>
      <c r="N16" s="18">
        <v>0.10919161892493399</v>
      </c>
      <c r="O16" s="10" t="s">
        <v>159</v>
      </c>
      <c r="P16" s="18">
        <v>0.31248559066576997</v>
      </c>
      <c r="Q16" s="10" t="s">
        <v>159</v>
      </c>
      <c r="R16" s="18">
        <v>0.16929678030360801</v>
      </c>
      <c r="S16" s="10" t="s">
        <v>180</v>
      </c>
    </row>
    <row r="17" spans="1:19" x14ac:dyDescent="0.2">
      <c r="A17" s="12" t="s">
        <v>183</v>
      </c>
      <c r="B17" s="18">
        <v>0</v>
      </c>
      <c r="C17" s="10" t="s">
        <v>238</v>
      </c>
      <c r="D17" s="18">
        <v>0</v>
      </c>
      <c r="E17" s="10" t="s">
        <v>238</v>
      </c>
      <c r="F17" s="18">
        <v>0</v>
      </c>
      <c r="G17" s="10" t="s">
        <v>238</v>
      </c>
      <c r="H17" s="18">
        <v>0</v>
      </c>
      <c r="I17" s="10" t="s">
        <v>178</v>
      </c>
      <c r="J17" s="18">
        <v>0</v>
      </c>
      <c r="K17" s="10" t="s">
        <v>238</v>
      </c>
      <c r="L17" s="18">
        <v>5.6663033037246499E-2</v>
      </c>
      <c r="M17" s="10" t="s">
        <v>159</v>
      </c>
      <c r="N17" s="18">
        <v>0.29462989126396499</v>
      </c>
      <c r="O17" s="10" t="s">
        <v>159</v>
      </c>
      <c r="P17" s="18">
        <v>0.30680758581755901</v>
      </c>
      <c r="Q17" s="10" t="s">
        <v>159</v>
      </c>
      <c r="R17" s="18">
        <v>0.10529683086236601</v>
      </c>
      <c r="S17" s="10" t="s">
        <v>180</v>
      </c>
    </row>
    <row r="18" spans="1:19" x14ac:dyDescent="0.2">
      <c r="A18" s="12" t="s">
        <v>184</v>
      </c>
      <c r="B18" s="18">
        <v>0</v>
      </c>
      <c r="C18" s="10" t="s">
        <v>238</v>
      </c>
      <c r="D18" s="18">
        <v>0</v>
      </c>
      <c r="E18" s="10" t="s">
        <v>238</v>
      </c>
      <c r="F18" s="18">
        <v>0</v>
      </c>
      <c r="G18" s="10" t="s">
        <v>238</v>
      </c>
      <c r="H18" s="18">
        <v>0</v>
      </c>
      <c r="I18" s="10" t="s">
        <v>178</v>
      </c>
      <c r="J18" s="18">
        <v>0</v>
      </c>
      <c r="K18" s="10" t="s">
        <v>238</v>
      </c>
      <c r="L18" s="18">
        <v>0</v>
      </c>
      <c r="M18" s="10" t="s">
        <v>280</v>
      </c>
      <c r="N18" s="18">
        <v>0.30110306630912098</v>
      </c>
      <c r="O18" s="10" t="s">
        <v>159</v>
      </c>
      <c r="P18" s="18">
        <v>0.33714747255052402</v>
      </c>
      <c r="Q18" s="10" t="s">
        <v>159</v>
      </c>
      <c r="R18" s="18">
        <v>0.108880439575129</v>
      </c>
      <c r="S18" s="10" t="s">
        <v>180</v>
      </c>
    </row>
    <row r="19" spans="1:19" x14ac:dyDescent="0.2">
      <c r="A19" s="12" t="s">
        <v>185</v>
      </c>
      <c r="B19" s="18">
        <v>0</v>
      </c>
      <c r="C19" s="10" t="s">
        <v>238</v>
      </c>
      <c r="D19" s="18">
        <v>0</v>
      </c>
      <c r="E19" s="10" t="s">
        <v>238</v>
      </c>
      <c r="F19" s="18">
        <v>0</v>
      </c>
      <c r="G19" s="10" t="s">
        <v>238</v>
      </c>
      <c r="H19" s="18">
        <v>0</v>
      </c>
      <c r="I19" s="10" t="s">
        <v>178</v>
      </c>
      <c r="J19" s="18">
        <v>0</v>
      </c>
      <c r="K19" s="10" t="s">
        <v>238</v>
      </c>
      <c r="L19" s="18">
        <v>0</v>
      </c>
      <c r="M19" s="10" t="s">
        <v>238</v>
      </c>
      <c r="N19" s="18">
        <v>0.32455476930124699</v>
      </c>
      <c r="O19" s="10" t="s">
        <v>159</v>
      </c>
      <c r="P19" s="18">
        <v>0.35680015966960699</v>
      </c>
      <c r="Q19" s="10" t="s">
        <v>159</v>
      </c>
      <c r="R19" s="18">
        <v>0.11706475459245599</v>
      </c>
      <c r="S19" s="10" t="s">
        <v>180</v>
      </c>
    </row>
    <row r="20" spans="1:19" x14ac:dyDescent="0.2">
      <c r="A20" s="12" t="s">
        <v>187</v>
      </c>
      <c r="B20" s="18">
        <v>0</v>
      </c>
      <c r="C20" s="10" t="s">
        <v>238</v>
      </c>
      <c r="D20" s="18">
        <v>0</v>
      </c>
      <c r="E20" s="10" t="s">
        <v>238</v>
      </c>
      <c r="F20" s="18">
        <v>0</v>
      </c>
      <c r="G20" s="10" t="s">
        <v>238</v>
      </c>
      <c r="H20" s="18">
        <v>0</v>
      </c>
      <c r="I20" s="10" t="s">
        <v>178</v>
      </c>
      <c r="J20" s="18">
        <v>0</v>
      </c>
      <c r="K20" s="10" t="s">
        <v>238</v>
      </c>
      <c r="L20" s="18">
        <v>0</v>
      </c>
      <c r="M20" s="10" t="s">
        <v>238</v>
      </c>
      <c r="N20" s="18">
        <v>0.31447724532503502</v>
      </c>
      <c r="O20" s="10" t="s">
        <v>159</v>
      </c>
      <c r="P20" s="18">
        <v>0.378762018124772</v>
      </c>
      <c r="Q20" s="10" t="s">
        <v>159</v>
      </c>
      <c r="R20" s="18">
        <v>0.117258465531941</v>
      </c>
      <c r="S20" s="10" t="s">
        <v>180</v>
      </c>
    </row>
    <row r="21" spans="1:19" x14ac:dyDescent="0.2">
      <c r="A21" s="12" t="s">
        <v>188</v>
      </c>
      <c r="B21" s="18">
        <v>0</v>
      </c>
      <c r="C21" s="10" t="s">
        <v>238</v>
      </c>
      <c r="D21" s="18">
        <v>0</v>
      </c>
      <c r="E21" s="10" t="s">
        <v>238</v>
      </c>
      <c r="F21" s="18">
        <v>0</v>
      </c>
      <c r="G21" s="10" t="s">
        <v>238</v>
      </c>
      <c r="H21" s="18">
        <v>0</v>
      </c>
      <c r="I21" s="10" t="s">
        <v>178</v>
      </c>
      <c r="J21" s="18">
        <v>0</v>
      </c>
      <c r="K21" s="10" t="s">
        <v>238</v>
      </c>
      <c r="L21" s="18">
        <v>0</v>
      </c>
      <c r="M21" s="10" t="s">
        <v>238</v>
      </c>
      <c r="N21" s="18">
        <v>0.281329476616685</v>
      </c>
      <c r="O21" s="10" t="s">
        <v>159</v>
      </c>
      <c r="P21" s="18">
        <v>0.356316312022389</v>
      </c>
      <c r="Q21" s="10" t="s">
        <v>159</v>
      </c>
      <c r="R21" s="18">
        <v>0.107103697300464</v>
      </c>
      <c r="S21" s="10" t="s">
        <v>180</v>
      </c>
    </row>
    <row r="22" spans="1:19" x14ac:dyDescent="0.2">
      <c r="A22" s="12" t="s">
        <v>189</v>
      </c>
      <c r="B22" s="18">
        <v>0</v>
      </c>
      <c r="C22" s="10" t="s">
        <v>238</v>
      </c>
      <c r="D22" s="18">
        <v>0</v>
      </c>
      <c r="E22" s="10" t="s">
        <v>238</v>
      </c>
      <c r="F22" s="18">
        <v>0</v>
      </c>
      <c r="G22" s="10" t="s">
        <v>238</v>
      </c>
      <c r="H22" s="18">
        <v>0</v>
      </c>
      <c r="I22" s="10" t="s">
        <v>178</v>
      </c>
      <c r="J22" s="18">
        <v>0</v>
      </c>
      <c r="K22" s="10" t="s">
        <v>238</v>
      </c>
      <c r="L22" s="18">
        <v>0</v>
      </c>
      <c r="M22" s="10" t="s">
        <v>238</v>
      </c>
      <c r="N22" s="18">
        <v>0</v>
      </c>
      <c r="O22" s="10" t="s">
        <v>178</v>
      </c>
      <c r="P22" s="18">
        <v>0.38491827360226599</v>
      </c>
      <c r="Q22" s="10" t="s">
        <v>159</v>
      </c>
      <c r="R22" s="18">
        <v>4.0096041123808997E-2</v>
      </c>
      <c r="S22" s="10" t="s">
        <v>180</v>
      </c>
    </row>
    <row r="23" spans="1:19" x14ac:dyDescent="0.2">
      <c r="A23" s="12" t="s">
        <v>190</v>
      </c>
      <c r="B23" s="18">
        <v>0</v>
      </c>
      <c r="C23" s="10" t="s">
        <v>238</v>
      </c>
      <c r="D23" s="18">
        <v>0</v>
      </c>
      <c r="E23" s="10" t="s">
        <v>238</v>
      </c>
      <c r="F23" s="18">
        <v>0</v>
      </c>
      <c r="G23" s="10" t="s">
        <v>238</v>
      </c>
      <c r="H23" s="18">
        <v>0</v>
      </c>
      <c r="I23" s="10" t="s">
        <v>178</v>
      </c>
      <c r="J23" s="18">
        <v>0</v>
      </c>
      <c r="K23" s="10" t="s">
        <v>238</v>
      </c>
      <c r="L23" s="18">
        <v>0</v>
      </c>
      <c r="M23" s="10" t="s">
        <v>238</v>
      </c>
      <c r="N23" s="18">
        <v>0</v>
      </c>
      <c r="O23" s="10" t="s">
        <v>178</v>
      </c>
      <c r="P23" s="18">
        <v>0.37761627819981503</v>
      </c>
      <c r="Q23" s="10" t="s">
        <v>159</v>
      </c>
      <c r="R23" s="18">
        <v>3.9871706178387999E-2</v>
      </c>
      <c r="S23" s="10" t="s">
        <v>180</v>
      </c>
    </row>
    <row r="24" spans="1:19" x14ac:dyDescent="0.2">
      <c r="A24" s="12" t="s">
        <v>191</v>
      </c>
      <c r="B24" s="18">
        <v>0</v>
      </c>
      <c r="C24" s="10" t="s">
        <v>238</v>
      </c>
      <c r="D24" s="18">
        <v>0</v>
      </c>
      <c r="E24" s="10" t="s">
        <v>238</v>
      </c>
      <c r="F24" s="18">
        <v>0</v>
      </c>
      <c r="G24" s="10" t="s">
        <v>238</v>
      </c>
      <c r="H24" s="18">
        <v>0</v>
      </c>
      <c r="I24" s="10" t="s">
        <v>178</v>
      </c>
      <c r="J24" s="18">
        <v>0</v>
      </c>
      <c r="K24" s="10" t="s">
        <v>238</v>
      </c>
      <c r="L24" s="18">
        <v>0</v>
      </c>
      <c r="M24" s="10" t="s">
        <v>238</v>
      </c>
      <c r="N24" s="18">
        <v>0</v>
      </c>
      <c r="O24" s="10" t="s">
        <v>178</v>
      </c>
      <c r="P24" s="18">
        <v>0.33464565888452502</v>
      </c>
      <c r="Q24" s="10" t="s">
        <v>159</v>
      </c>
      <c r="R24" s="18">
        <v>3.5704278887081303E-2</v>
      </c>
      <c r="S24" s="10" t="s">
        <v>180</v>
      </c>
    </row>
    <row r="25" spans="1:19" x14ac:dyDescent="0.2">
      <c r="A25" s="12" t="s">
        <v>192</v>
      </c>
      <c r="B25" s="18">
        <v>0</v>
      </c>
      <c r="C25" s="10" t="s">
        <v>238</v>
      </c>
      <c r="D25" s="18">
        <v>0</v>
      </c>
      <c r="E25" s="10" t="s">
        <v>238</v>
      </c>
      <c r="F25" s="18">
        <v>0</v>
      </c>
      <c r="G25" s="10" t="s">
        <v>238</v>
      </c>
      <c r="H25" s="18">
        <v>0</v>
      </c>
      <c r="I25" s="10" t="s">
        <v>178</v>
      </c>
      <c r="J25" s="18">
        <v>0</v>
      </c>
      <c r="K25" s="10" t="s">
        <v>238</v>
      </c>
      <c r="L25" s="18">
        <v>0</v>
      </c>
      <c r="M25" s="10" t="s">
        <v>238</v>
      </c>
      <c r="N25" s="18">
        <v>0</v>
      </c>
      <c r="O25" s="10" t="s">
        <v>178</v>
      </c>
      <c r="P25" s="18">
        <v>0.35844673771969798</v>
      </c>
      <c r="Q25" s="10" t="s">
        <v>159</v>
      </c>
      <c r="R25" s="18">
        <v>3.8315236361480903E-2</v>
      </c>
      <c r="S25" s="10" t="s">
        <v>180</v>
      </c>
    </row>
    <row r="26" spans="1:19" x14ac:dyDescent="0.2">
      <c r="A26" s="12" t="s">
        <v>193</v>
      </c>
      <c r="B26" s="18">
        <v>0</v>
      </c>
      <c r="C26" s="10" t="s">
        <v>238</v>
      </c>
      <c r="D26" s="18">
        <v>0</v>
      </c>
      <c r="E26" s="10" t="s">
        <v>238</v>
      </c>
      <c r="F26" s="18">
        <v>0</v>
      </c>
      <c r="G26" s="10" t="s">
        <v>238</v>
      </c>
      <c r="H26" s="18">
        <v>0</v>
      </c>
      <c r="I26" s="10" t="s">
        <v>178</v>
      </c>
      <c r="J26" s="18">
        <v>0</v>
      </c>
      <c r="K26" s="10" t="s">
        <v>238</v>
      </c>
      <c r="L26" s="18">
        <v>0</v>
      </c>
      <c r="M26" s="10" t="s">
        <v>238</v>
      </c>
      <c r="N26" s="18">
        <v>0</v>
      </c>
      <c r="O26" s="10" t="s">
        <v>178</v>
      </c>
      <c r="P26" s="18">
        <v>0.33571800919220601</v>
      </c>
      <c r="Q26" s="10" t="s">
        <v>159</v>
      </c>
      <c r="R26" s="18">
        <v>3.57058818069797E-2</v>
      </c>
      <c r="S26" s="10" t="s">
        <v>180</v>
      </c>
    </row>
    <row r="27" spans="1:19" x14ac:dyDescent="0.2">
      <c r="A27" s="12" t="s">
        <v>195</v>
      </c>
      <c r="B27" s="18">
        <v>0</v>
      </c>
      <c r="C27" s="10" t="s">
        <v>238</v>
      </c>
      <c r="D27" s="18">
        <v>0</v>
      </c>
      <c r="E27" s="10" t="s">
        <v>238</v>
      </c>
      <c r="F27" s="18">
        <v>0</v>
      </c>
      <c r="G27" s="10" t="s">
        <v>238</v>
      </c>
      <c r="H27" s="18">
        <v>0</v>
      </c>
      <c r="I27" s="10" t="s">
        <v>178</v>
      </c>
      <c r="J27" s="18">
        <v>0</v>
      </c>
      <c r="K27" s="10" t="s">
        <v>238</v>
      </c>
      <c r="L27" s="18">
        <v>0</v>
      </c>
      <c r="M27" s="10" t="s">
        <v>238</v>
      </c>
      <c r="N27" s="18">
        <v>0</v>
      </c>
      <c r="O27" s="10" t="s">
        <v>178</v>
      </c>
      <c r="P27" s="18">
        <v>0.39197066693375698</v>
      </c>
      <c r="Q27" s="10" t="s">
        <v>159</v>
      </c>
      <c r="R27" s="18">
        <v>4.1336196586135403E-2</v>
      </c>
      <c r="S27" s="10" t="s">
        <v>180</v>
      </c>
    </row>
    <row r="28" spans="1:19" x14ac:dyDescent="0.2">
      <c r="A28" s="12" t="s">
        <v>196</v>
      </c>
      <c r="B28" s="18">
        <v>0</v>
      </c>
      <c r="C28" s="10" t="s">
        <v>238</v>
      </c>
      <c r="D28" s="18">
        <v>0</v>
      </c>
      <c r="E28" s="10" t="s">
        <v>238</v>
      </c>
      <c r="F28" s="18">
        <v>0</v>
      </c>
      <c r="G28" s="10" t="s">
        <v>238</v>
      </c>
      <c r="H28" s="18">
        <v>0</v>
      </c>
      <c r="I28" s="10" t="s">
        <v>178</v>
      </c>
      <c r="J28" s="18">
        <v>0</v>
      </c>
      <c r="K28" s="10" t="s">
        <v>238</v>
      </c>
      <c r="L28" s="18">
        <v>0</v>
      </c>
      <c r="M28" s="10" t="s">
        <v>238</v>
      </c>
      <c r="N28" s="18">
        <v>0</v>
      </c>
      <c r="O28" s="10" t="s">
        <v>178</v>
      </c>
      <c r="P28" s="18">
        <v>0.38802223852454498</v>
      </c>
      <c r="Q28" s="10" t="s">
        <v>159</v>
      </c>
      <c r="R28" s="18">
        <v>4.0588728943341701E-2</v>
      </c>
      <c r="S28" s="10" t="s">
        <v>180</v>
      </c>
    </row>
    <row r="29" spans="1:19" x14ac:dyDescent="0.2">
      <c r="A29" s="12" t="s">
        <v>198</v>
      </c>
      <c r="B29" s="18">
        <v>0</v>
      </c>
      <c r="C29" s="10" t="s">
        <v>238</v>
      </c>
      <c r="D29" s="18">
        <v>0</v>
      </c>
      <c r="E29" s="10" t="s">
        <v>238</v>
      </c>
      <c r="F29" s="18">
        <v>0</v>
      </c>
      <c r="G29" s="10" t="s">
        <v>238</v>
      </c>
      <c r="H29" s="18">
        <v>0</v>
      </c>
      <c r="I29" s="10" t="s">
        <v>178</v>
      </c>
      <c r="J29" s="18">
        <v>0</v>
      </c>
      <c r="K29" s="10" t="s">
        <v>238</v>
      </c>
      <c r="L29" s="18">
        <v>0</v>
      </c>
      <c r="M29" s="10" t="s">
        <v>238</v>
      </c>
      <c r="N29" s="18">
        <v>0</v>
      </c>
      <c r="O29" s="10" t="s">
        <v>178</v>
      </c>
      <c r="P29" s="18">
        <v>0.37859430776724401</v>
      </c>
      <c r="Q29" s="10" t="s">
        <v>159</v>
      </c>
      <c r="R29" s="18">
        <v>3.94220120153514E-2</v>
      </c>
      <c r="S29" s="10" t="s">
        <v>180</v>
      </c>
    </row>
    <row r="30" spans="1:19" x14ac:dyDescent="0.2">
      <c r="A30" s="12" t="s">
        <v>199</v>
      </c>
      <c r="B30" s="18">
        <v>0</v>
      </c>
      <c r="C30" s="10" t="s">
        <v>238</v>
      </c>
      <c r="D30" s="18">
        <v>0</v>
      </c>
      <c r="E30" s="10" t="s">
        <v>238</v>
      </c>
      <c r="F30" s="18">
        <v>0</v>
      </c>
      <c r="G30" s="10" t="s">
        <v>238</v>
      </c>
      <c r="H30" s="18">
        <v>0</v>
      </c>
      <c r="I30" s="10" t="s">
        <v>178</v>
      </c>
      <c r="J30" s="18">
        <v>0</v>
      </c>
      <c r="K30" s="10" t="s">
        <v>238</v>
      </c>
      <c r="L30" s="18">
        <v>0</v>
      </c>
      <c r="M30" s="10" t="s">
        <v>238</v>
      </c>
      <c r="N30" s="18">
        <v>0</v>
      </c>
      <c r="O30" s="10" t="s">
        <v>178</v>
      </c>
      <c r="P30" s="18">
        <v>0.41117310092801301</v>
      </c>
      <c r="Q30" s="10" t="s">
        <v>159</v>
      </c>
      <c r="R30" s="18">
        <v>4.2751912516000398E-2</v>
      </c>
      <c r="S30" s="10" t="s">
        <v>180</v>
      </c>
    </row>
    <row r="31" spans="1:19" x14ac:dyDescent="0.2">
      <c r="A31" s="12" t="s">
        <v>200</v>
      </c>
      <c r="B31" s="18">
        <v>0</v>
      </c>
      <c r="C31" s="10" t="s">
        <v>238</v>
      </c>
      <c r="D31" s="18">
        <v>0</v>
      </c>
      <c r="E31" s="10" t="s">
        <v>238</v>
      </c>
      <c r="F31" s="18">
        <v>0</v>
      </c>
      <c r="G31" s="10" t="s">
        <v>238</v>
      </c>
      <c r="H31" s="18">
        <v>0</v>
      </c>
      <c r="I31" s="10" t="s">
        <v>178</v>
      </c>
      <c r="J31" s="18">
        <v>0</v>
      </c>
      <c r="K31" s="10" t="s">
        <v>238</v>
      </c>
      <c r="L31" s="18">
        <v>0</v>
      </c>
      <c r="M31" s="10" t="s">
        <v>238</v>
      </c>
      <c r="N31" s="18">
        <v>0</v>
      </c>
      <c r="O31" s="10" t="s">
        <v>178</v>
      </c>
      <c r="P31" s="18">
        <v>0.30688213293199401</v>
      </c>
      <c r="Q31" s="10" t="s">
        <v>159</v>
      </c>
      <c r="R31" s="18">
        <v>3.2043299602688202E-2</v>
      </c>
      <c r="S31" s="10" t="s">
        <v>180</v>
      </c>
    </row>
    <row r="32" spans="1:19" x14ac:dyDescent="0.2">
      <c r="A32" s="15" t="s">
        <v>201</v>
      </c>
      <c r="B32" s="19">
        <v>0</v>
      </c>
      <c r="C32" s="14" t="s">
        <v>238</v>
      </c>
      <c r="D32" s="19">
        <v>0</v>
      </c>
      <c r="E32" s="14" t="s">
        <v>238</v>
      </c>
      <c r="F32" s="19">
        <v>0</v>
      </c>
      <c r="G32" s="14" t="s">
        <v>238</v>
      </c>
      <c r="H32" s="19">
        <v>0</v>
      </c>
      <c r="I32" s="14" t="s">
        <v>178</v>
      </c>
      <c r="J32" s="19">
        <v>0</v>
      </c>
      <c r="K32" s="14" t="s">
        <v>238</v>
      </c>
      <c r="L32" s="19">
        <v>0</v>
      </c>
      <c r="M32" s="14" t="s">
        <v>238</v>
      </c>
      <c r="N32" s="19">
        <v>0</v>
      </c>
      <c r="O32" s="14" t="s">
        <v>178</v>
      </c>
      <c r="P32" s="19">
        <v>0.40184936003830801</v>
      </c>
      <c r="Q32" s="14" t="s">
        <v>159</v>
      </c>
      <c r="R32" s="19">
        <v>4.23389958578183E-2</v>
      </c>
      <c r="S32" s="14" t="s">
        <v>180</v>
      </c>
    </row>
    <row r="34" spans="1:2" x14ac:dyDescent="0.2">
      <c r="A34" s="16" t="s">
        <v>202</v>
      </c>
      <c r="B34" s="16" t="s">
        <v>227</v>
      </c>
    </row>
    <row r="36" spans="1:2" x14ac:dyDescent="0.2">
      <c r="B36" s="16" t="s">
        <v>376</v>
      </c>
    </row>
    <row r="37" spans="1:2" x14ac:dyDescent="0.2">
      <c r="B37" s="16" t="s">
        <v>391</v>
      </c>
    </row>
    <row r="39" spans="1:2" x14ac:dyDescent="0.2">
      <c r="B39" s="16" t="s">
        <v>208</v>
      </c>
    </row>
    <row r="40" spans="1:2" x14ac:dyDescent="0.2">
      <c r="B40" s="16" t="s">
        <v>241</v>
      </c>
    </row>
    <row r="41" spans="1:2" x14ac:dyDescent="0.2">
      <c r="B41" s="16" t="s">
        <v>209</v>
      </c>
    </row>
    <row r="44" spans="1:2" x14ac:dyDescent="0.2">
      <c r="A44" s="17" t="str">
        <f>HYPERLINK("#'MINOR_GAMING 12'!A2", "&lt;&lt;&lt; Previous table")</f>
        <v>&lt;&lt;&lt; Previous table</v>
      </c>
    </row>
    <row r="45" spans="1:2" x14ac:dyDescent="0.2">
      <c r="A45" s="17" t="str">
        <f>HYPERLINK("#'MINOR_GAMING 14'!A2", "&gt;&gt;&gt; Next table")</f>
        <v>&gt;&gt;&gt; Next table</v>
      </c>
    </row>
  </sheetData>
  <mergeCells count="12">
    <mergeCell ref="A2:S2"/>
    <mergeCell ref="A3:S3"/>
    <mergeCell ref="A6:S6"/>
    <mergeCell ref="B5:C5"/>
    <mergeCell ref="D5:E5"/>
    <mergeCell ref="F5:G5"/>
    <mergeCell ref="H5:I5"/>
    <mergeCell ref="J5:K5"/>
    <mergeCell ref="L5:M5"/>
    <mergeCell ref="N5:O5"/>
    <mergeCell ref="P5:Q5"/>
    <mergeCell ref="R5:S5"/>
  </mergeCells>
  <pageMargins left="0.7" right="0.7" top="0.75" bottom="0.75" header="0.3" footer="0.3"/>
  <pageSetup paperSize="9" orientation="portrait" horizontalDpi="300" verticalDpi="300"/>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dimension ref="A1:S45"/>
  <sheetViews>
    <sheetView workbookViewId="0"/>
  </sheetViews>
  <sheetFormatPr defaultColWidth="11.42578125" defaultRowHeight="12.75" x14ac:dyDescent="0.2"/>
  <cols>
    <col min="1" max="2" width="12.7109375" customWidth="1"/>
    <col min="3" max="3" width="4.42578125" customWidth="1"/>
    <col min="4" max="4" width="12.7109375" customWidth="1"/>
    <col min="5" max="5" width="4.42578125" customWidth="1"/>
    <col min="6" max="6" width="12.7109375" customWidth="1"/>
    <col min="7" max="7" width="4.42578125" customWidth="1"/>
    <col min="8" max="8" width="12.7109375" customWidth="1"/>
    <col min="9" max="9" width="4.42578125" customWidth="1"/>
    <col min="10" max="10" width="12.7109375" customWidth="1"/>
    <col min="11" max="11" width="4.42578125" customWidth="1"/>
    <col min="12" max="12" width="12.7109375" customWidth="1"/>
    <col min="13" max="13" width="4.42578125" customWidth="1"/>
    <col min="14" max="14" width="12.7109375" customWidth="1"/>
    <col min="15" max="15" width="4.42578125" customWidth="1"/>
    <col min="16" max="16" width="12.7109375" customWidth="1"/>
    <col min="17" max="17" width="4.42578125" customWidth="1"/>
    <col min="18" max="18" width="12.7109375" customWidth="1"/>
    <col min="19" max="19" width="4.42578125" customWidth="1"/>
  </cols>
  <sheetData>
    <row r="1" spans="1:19" x14ac:dyDescent="0.2">
      <c r="A1" s="8" t="str">
        <f>HYPERLINK("#'INDEX'!B94", "Link to index")</f>
        <v>Link to index</v>
      </c>
    </row>
    <row r="2" spans="1:19" ht="15.75" customHeight="1" x14ac:dyDescent="0.2">
      <c r="A2" s="25" t="s">
        <v>394</v>
      </c>
      <c r="B2" s="24"/>
      <c r="C2" s="24"/>
      <c r="D2" s="24"/>
      <c r="E2" s="24"/>
      <c r="F2" s="24"/>
      <c r="G2" s="24"/>
      <c r="H2" s="24"/>
      <c r="I2" s="24"/>
      <c r="J2" s="24"/>
      <c r="K2" s="24"/>
      <c r="L2" s="24"/>
      <c r="M2" s="24"/>
      <c r="N2" s="24"/>
      <c r="O2" s="24"/>
      <c r="P2" s="24"/>
      <c r="Q2" s="24"/>
      <c r="R2" s="24"/>
      <c r="S2" s="24"/>
    </row>
    <row r="3" spans="1:19" ht="15.75" customHeight="1" x14ac:dyDescent="0.2">
      <c r="A3" s="25" t="s">
        <v>112</v>
      </c>
      <c r="B3" s="24"/>
      <c r="C3" s="24"/>
      <c r="D3" s="24"/>
      <c r="E3" s="24"/>
      <c r="F3" s="24"/>
      <c r="G3" s="24"/>
      <c r="H3" s="24"/>
      <c r="I3" s="24"/>
      <c r="J3" s="24"/>
      <c r="K3" s="24"/>
      <c r="L3" s="24"/>
      <c r="M3" s="24"/>
      <c r="N3" s="24"/>
      <c r="O3" s="24"/>
      <c r="P3" s="24"/>
      <c r="Q3" s="24"/>
      <c r="R3" s="24"/>
      <c r="S3" s="24"/>
    </row>
    <row r="4" spans="1:19" ht="15.75" customHeight="1" x14ac:dyDescent="0.2"/>
    <row r="5" spans="1:19" ht="55.5" customHeight="1" x14ac:dyDescent="0.2">
      <c r="A5" s="11" t="s">
        <v>159</v>
      </c>
      <c r="B5" s="27" t="s">
        <v>160</v>
      </c>
      <c r="C5" s="27" t="s">
        <v>159</v>
      </c>
      <c r="D5" s="27" t="s">
        <v>161</v>
      </c>
      <c r="E5" s="27" t="s">
        <v>159</v>
      </c>
      <c r="F5" s="27" t="s">
        <v>162</v>
      </c>
      <c r="G5" s="27" t="s">
        <v>159</v>
      </c>
      <c r="H5" s="27" t="s">
        <v>163</v>
      </c>
      <c r="I5" s="27" t="s">
        <v>159</v>
      </c>
      <c r="J5" s="27" t="s">
        <v>164</v>
      </c>
      <c r="K5" s="27" t="s">
        <v>159</v>
      </c>
      <c r="L5" s="27" t="s">
        <v>165</v>
      </c>
      <c r="M5" s="27" t="s">
        <v>159</v>
      </c>
      <c r="N5" s="27" t="s">
        <v>166</v>
      </c>
      <c r="O5" s="27" t="s">
        <v>159</v>
      </c>
      <c r="P5" s="27" t="s">
        <v>167</v>
      </c>
      <c r="Q5" s="27" t="s">
        <v>159</v>
      </c>
      <c r="R5" s="27" t="s">
        <v>168</v>
      </c>
      <c r="S5" s="27" t="s">
        <v>159</v>
      </c>
    </row>
    <row r="6" spans="1:19" x14ac:dyDescent="0.2">
      <c r="A6" s="26" t="s">
        <v>212</v>
      </c>
      <c r="B6" s="26"/>
      <c r="C6" s="26"/>
      <c r="D6" s="26"/>
      <c r="E6" s="26"/>
      <c r="F6" s="26"/>
      <c r="G6" s="26"/>
      <c r="H6" s="26"/>
      <c r="I6" s="26"/>
      <c r="J6" s="26"/>
      <c r="K6" s="26"/>
      <c r="L6" s="26"/>
      <c r="M6" s="26"/>
      <c r="N6" s="26"/>
      <c r="O6" s="26"/>
      <c r="P6" s="26"/>
      <c r="Q6" s="26"/>
      <c r="R6" s="26"/>
      <c r="S6" s="26"/>
    </row>
    <row r="7" spans="1:19" x14ac:dyDescent="0.2">
      <c r="A7" s="12" t="s">
        <v>170</v>
      </c>
      <c r="B7" s="18">
        <v>5.0075733569647598</v>
      </c>
      <c r="C7" s="10" t="s">
        <v>159</v>
      </c>
      <c r="D7" s="18">
        <v>0</v>
      </c>
      <c r="E7" s="10" t="s">
        <v>238</v>
      </c>
      <c r="F7" s="18">
        <v>0</v>
      </c>
      <c r="G7" s="10" t="s">
        <v>238</v>
      </c>
      <c r="H7" s="18">
        <v>2.84641418793802</v>
      </c>
      <c r="I7" s="10" t="s">
        <v>159</v>
      </c>
      <c r="J7" s="18">
        <v>0</v>
      </c>
      <c r="K7" s="10" t="s">
        <v>238</v>
      </c>
      <c r="L7" s="18">
        <v>5.1014858640410798</v>
      </c>
      <c r="M7" s="10" t="s">
        <v>159</v>
      </c>
      <c r="N7" s="18">
        <v>3.60594228832398</v>
      </c>
      <c r="O7" s="10" t="s">
        <v>159</v>
      </c>
      <c r="P7" s="18">
        <v>0.64238559027508202</v>
      </c>
      <c r="Q7" s="10" t="s">
        <v>159</v>
      </c>
      <c r="R7" s="18">
        <v>1.69163750328195</v>
      </c>
      <c r="S7" s="10" t="s">
        <v>159</v>
      </c>
    </row>
    <row r="8" spans="1:19" x14ac:dyDescent="0.2">
      <c r="A8" s="12" t="s">
        <v>171</v>
      </c>
      <c r="B8" s="18">
        <v>5.3040182116728198</v>
      </c>
      <c r="C8" s="10" t="s">
        <v>159</v>
      </c>
      <c r="D8" s="18">
        <v>0</v>
      </c>
      <c r="E8" s="10" t="s">
        <v>238</v>
      </c>
      <c r="F8" s="18">
        <v>0</v>
      </c>
      <c r="G8" s="10" t="s">
        <v>238</v>
      </c>
      <c r="H8" s="18">
        <v>2.5509001471995401</v>
      </c>
      <c r="I8" s="10" t="s">
        <v>159</v>
      </c>
      <c r="J8" s="18">
        <v>0</v>
      </c>
      <c r="K8" s="10" t="s">
        <v>238</v>
      </c>
      <c r="L8" s="18">
        <v>4.98658976982456</v>
      </c>
      <c r="M8" s="10" t="s">
        <v>159</v>
      </c>
      <c r="N8" s="18">
        <v>2.1209133846269301</v>
      </c>
      <c r="O8" s="10" t="s">
        <v>159</v>
      </c>
      <c r="P8" s="18">
        <v>0.68223036492766898</v>
      </c>
      <c r="Q8" s="10" t="s">
        <v>159</v>
      </c>
      <c r="R8" s="18">
        <v>1.27136093106422</v>
      </c>
      <c r="S8" s="10" t="s">
        <v>159</v>
      </c>
    </row>
    <row r="9" spans="1:19" x14ac:dyDescent="0.2">
      <c r="A9" s="12" t="s">
        <v>172</v>
      </c>
      <c r="B9" s="18">
        <v>6.5814209768340302</v>
      </c>
      <c r="C9" s="10" t="s">
        <v>159</v>
      </c>
      <c r="D9" s="18">
        <v>0</v>
      </c>
      <c r="E9" s="10" t="s">
        <v>238</v>
      </c>
      <c r="F9" s="18">
        <v>0</v>
      </c>
      <c r="G9" s="10" t="s">
        <v>238</v>
      </c>
      <c r="H9" s="18">
        <v>2.0199700736780701</v>
      </c>
      <c r="I9" s="10" t="s">
        <v>159</v>
      </c>
      <c r="J9" s="18">
        <v>0</v>
      </c>
      <c r="K9" s="10" t="s">
        <v>238</v>
      </c>
      <c r="L9" s="18">
        <v>4.24989470543977</v>
      </c>
      <c r="M9" s="10" t="s">
        <v>159</v>
      </c>
      <c r="N9" s="18">
        <v>0.53639230423594997</v>
      </c>
      <c r="O9" s="10" t="s">
        <v>159</v>
      </c>
      <c r="P9" s="18">
        <v>0.65615510653437603</v>
      </c>
      <c r="Q9" s="10" t="s">
        <v>159</v>
      </c>
      <c r="R9" s="18">
        <v>0.778865601503125</v>
      </c>
      <c r="S9" s="10" t="s">
        <v>159</v>
      </c>
    </row>
    <row r="10" spans="1:19" x14ac:dyDescent="0.2">
      <c r="A10" s="12" t="s">
        <v>173</v>
      </c>
      <c r="B10" s="18">
        <v>6.7869718602085998</v>
      </c>
      <c r="C10" s="10" t="s">
        <v>159</v>
      </c>
      <c r="D10" s="18">
        <v>0</v>
      </c>
      <c r="E10" s="10" t="s">
        <v>238</v>
      </c>
      <c r="F10" s="18">
        <v>0</v>
      </c>
      <c r="G10" s="10" t="s">
        <v>238</v>
      </c>
      <c r="H10" s="18">
        <v>2.0253280181029201</v>
      </c>
      <c r="I10" s="10" t="s">
        <v>159</v>
      </c>
      <c r="J10" s="18">
        <v>0</v>
      </c>
      <c r="K10" s="10" t="s">
        <v>238</v>
      </c>
      <c r="L10" s="18">
        <v>3.6728030386249402</v>
      </c>
      <c r="M10" s="10" t="s">
        <v>159</v>
      </c>
      <c r="N10" s="18">
        <v>0.16548626844174999</v>
      </c>
      <c r="O10" s="10" t="s">
        <v>159</v>
      </c>
      <c r="P10" s="18">
        <v>0.65614457236808499</v>
      </c>
      <c r="Q10" s="10" t="s">
        <v>159</v>
      </c>
      <c r="R10" s="18">
        <v>0.67631245240794902</v>
      </c>
      <c r="S10" s="10" t="s">
        <v>159</v>
      </c>
    </row>
    <row r="11" spans="1:19" x14ac:dyDescent="0.2">
      <c r="A11" s="12" t="s">
        <v>174</v>
      </c>
      <c r="B11" s="18">
        <v>14.3516695835789</v>
      </c>
      <c r="C11" s="10" t="s">
        <v>159</v>
      </c>
      <c r="D11" s="18">
        <v>0</v>
      </c>
      <c r="E11" s="10" t="s">
        <v>238</v>
      </c>
      <c r="F11" s="18">
        <v>0</v>
      </c>
      <c r="G11" s="10" t="s">
        <v>238</v>
      </c>
      <c r="H11" s="18">
        <v>0.25056715430177801</v>
      </c>
      <c r="I11" s="10" t="s">
        <v>159</v>
      </c>
      <c r="J11" s="18">
        <v>0</v>
      </c>
      <c r="K11" s="10" t="s">
        <v>238</v>
      </c>
      <c r="L11" s="18">
        <v>3.1288777507981198</v>
      </c>
      <c r="M11" s="10" t="s">
        <v>159</v>
      </c>
      <c r="N11" s="18">
        <v>0.177830777868101</v>
      </c>
      <c r="O11" s="10" t="s">
        <v>159</v>
      </c>
      <c r="P11" s="18">
        <v>0.60715808334778198</v>
      </c>
      <c r="Q11" s="10" t="s">
        <v>159</v>
      </c>
      <c r="R11" s="18">
        <v>0.46459292002769498</v>
      </c>
      <c r="S11" s="10" t="s">
        <v>159</v>
      </c>
    </row>
    <row r="12" spans="1:19" x14ac:dyDescent="0.2">
      <c r="A12" s="12" t="s">
        <v>175</v>
      </c>
      <c r="B12" s="18">
        <v>9.6369394350616808</v>
      </c>
      <c r="C12" s="10" t="s">
        <v>159</v>
      </c>
      <c r="D12" s="18">
        <v>0</v>
      </c>
      <c r="E12" s="10" t="s">
        <v>238</v>
      </c>
      <c r="F12" s="18">
        <v>0</v>
      </c>
      <c r="G12" s="10" t="s">
        <v>238</v>
      </c>
      <c r="H12" s="18">
        <v>2.60951813717007E-2</v>
      </c>
      <c r="I12" s="10" t="s">
        <v>159</v>
      </c>
      <c r="J12" s="18">
        <v>0</v>
      </c>
      <c r="K12" s="10" t="s">
        <v>238</v>
      </c>
      <c r="L12" s="18">
        <v>1.8334433380072199</v>
      </c>
      <c r="M12" s="10" t="s">
        <v>159</v>
      </c>
      <c r="N12" s="18">
        <v>0.17336306961622899</v>
      </c>
      <c r="O12" s="10" t="s">
        <v>159</v>
      </c>
      <c r="P12" s="18">
        <v>0.57314839151519503</v>
      </c>
      <c r="Q12" s="10" t="s">
        <v>159</v>
      </c>
      <c r="R12" s="18">
        <v>0.30906673921747402</v>
      </c>
      <c r="S12" s="10" t="s">
        <v>159</v>
      </c>
    </row>
    <row r="13" spans="1:19" x14ac:dyDescent="0.2">
      <c r="A13" s="12" t="s">
        <v>176</v>
      </c>
      <c r="B13" s="18">
        <v>8.8453823341580105</v>
      </c>
      <c r="C13" s="10" t="s">
        <v>159</v>
      </c>
      <c r="D13" s="18">
        <v>0</v>
      </c>
      <c r="E13" s="10" t="s">
        <v>238</v>
      </c>
      <c r="F13" s="18">
        <v>0</v>
      </c>
      <c r="G13" s="10" t="s">
        <v>238</v>
      </c>
      <c r="H13" s="18">
        <v>0</v>
      </c>
      <c r="I13" s="10" t="s">
        <v>375</v>
      </c>
      <c r="J13" s="18">
        <v>0</v>
      </c>
      <c r="K13" s="10" t="s">
        <v>238</v>
      </c>
      <c r="L13" s="18">
        <v>1.0733178171812801</v>
      </c>
      <c r="M13" s="10" t="s">
        <v>159</v>
      </c>
      <c r="N13" s="18">
        <v>0.153807516641526</v>
      </c>
      <c r="O13" s="10" t="s">
        <v>159</v>
      </c>
      <c r="P13" s="18">
        <v>0.52304671723290097</v>
      </c>
      <c r="Q13" s="10" t="s">
        <v>159</v>
      </c>
      <c r="R13" s="18">
        <v>0.26283773744835898</v>
      </c>
      <c r="S13" s="10" t="s">
        <v>180</v>
      </c>
    </row>
    <row r="14" spans="1:19" x14ac:dyDescent="0.2">
      <c r="A14" s="12" t="s">
        <v>177</v>
      </c>
      <c r="B14" s="18">
        <v>9.0097730059989694</v>
      </c>
      <c r="C14" s="10" t="s">
        <v>159</v>
      </c>
      <c r="D14" s="18">
        <v>0</v>
      </c>
      <c r="E14" s="10" t="s">
        <v>238</v>
      </c>
      <c r="F14" s="18">
        <v>0</v>
      </c>
      <c r="G14" s="10" t="s">
        <v>238</v>
      </c>
      <c r="H14" s="18">
        <v>0</v>
      </c>
      <c r="I14" s="10" t="s">
        <v>178</v>
      </c>
      <c r="J14" s="18">
        <v>0</v>
      </c>
      <c r="K14" s="10" t="s">
        <v>238</v>
      </c>
      <c r="L14" s="18">
        <v>1.1490607737894001</v>
      </c>
      <c r="M14" s="10" t="s">
        <v>159</v>
      </c>
      <c r="N14" s="18">
        <v>0.16554160490304401</v>
      </c>
      <c r="O14" s="10" t="s">
        <v>159</v>
      </c>
      <c r="P14" s="18">
        <v>0.498352656463247</v>
      </c>
      <c r="Q14" s="10" t="s">
        <v>159</v>
      </c>
      <c r="R14" s="18">
        <v>0.26785310965290798</v>
      </c>
      <c r="S14" s="10" t="s">
        <v>180</v>
      </c>
    </row>
    <row r="15" spans="1:19" x14ac:dyDescent="0.2">
      <c r="A15" s="12" t="s">
        <v>181</v>
      </c>
      <c r="B15" s="18">
        <v>9.8901539839905404</v>
      </c>
      <c r="C15" s="10" t="s">
        <v>159</v>
      </c>
      <c r="D15" s="18">
        <v>0</v>
      </c>
      <c r="E15" s="10" t="s">
        <v>238</v>
      </c>
      <c r="F15" s="18">
        <v>0</v>
      </c>
      <c r="G15" s="10" t="s">
        <v>238</v>
      </c>
      <c r="H15" s="18">
        <v>0</v>
      </c>
      <c r="I15" s="10" t="s">
        <v>178</v>
      </c>
      <c r="J15" s="18">
        <v>0</v>
      </c>
      <c r="K15" s="10" t="s">
        <v>238</v>
      </c>
      <c r="L15" s="18">
        <v>1.14654377013896</v>
      </c>
      <c r="M15" s="10" t="s">
        <v>159</v>
      </c>
      <c r="N15" s="18">
        <v>0.15347586124981399</v>
      </c>
      <c r="O15" s="10" t="s">
        <v>159</v>
      </c>
      <c r="P15" s="18">
        <v>0.47612826096170502</v>
      </c>
      <c r="Q15" s="10" t="s">
        <v>159</v>
      </c>
      <c r="R15" s="18">
        <v>0.27705016427471502</v>
      </c>
      <c r="S15" s="10" t="s">
        <v>180</v>
      </c>
    </row>
    <row r="16" spans="1:19" x14ac:dyDescent="0.2">
      <c r="A16" s="12" t="s">
        <v>182</v>
      </c>
      <c r="B16" s="18">
        <v>9.3425622907372698</v>
      </c>
      <c r="C16" s="10" t="s">
        <v>159</v>
      </c>
      <c r="D16" s="18">
        <v>0</v>
      </c>
      <c r="E16" s="10" t="s">
        <v>238</v>
      </c>
      <c r="F16" s="18">
        <v>0</v>
      </c>
      <c r="G16" s="10" t="s">
        <v>238</v>
      </c>
      <c r="H16" s="18">
        <v>0</v>
      </c>
      <c r="I16" s="10" t="s">
        <v>178</v>
      </c>
      <c r="J16" s="18">
        <v>0</v>
      </c>
      <c r="K16" s="10" t="s">
        <v>238</v>
      </c>
      <c r="L16" s="18">
        <v>0.20729290491792199</v>
      </c>
      <c r="M16" s="10" t="s">
        <v>159</v>
      </c>
      <c r="N16" s="18">
        <v>0.156846151878725</v>
      </c>
      <c r="O16" s="10" t="s">
        <v>159</v>
      </c>
      <c r="P16" s="18">
        <v>0.44886377632308</v>
      </c>
      <c r="Q16" s="10" t="s">
        <v>159</v>
      </c>
      <c r="R16" s="18">
        <v>0.24318302794222299</v>
      </c>
      <c r="S16" s="10" t="s">
        <v>180</v>
      </c>
    </row>
    <row r="17" spans="1:19" x14ac:dyDescent="0.2">
      <c r="A17" s="12" t="s">
        <v>183</v>
      </c>
      <c r="B17" s="18">
        <v>0</v>
      </c>
      <c r="C17" s="10" t="s">
        <v>238</v>
      </c>
      <c r="D17" s="18">
        <v>0</v>
      </c>
      <c r="E17" s="10" t="s">
        <v>238</v>
      </c>
      <c r="F17" s="18">
        <v>0</v>
      </c>
      <c r="G17" s="10" t="s">
        <v>238</v>
      </c>
      <c r="H17" s="18">
        <v>0</v>
      </c>
      <c r="I17" s="10" t="s">
        <v>178</v>
      </c>
      <c r="J17" s="18">
        <v>0</v>
      </c>
      <c r="K17" s="10" t="s">
        <v>238</v>
      </c>
      <c r="L17" s="18">
        <v>7.8885146704697401E-2</v>
      </c>
      <c r="M17" s="10" t="s">
        <v>159</v>
      </c>
      <c r="N17" s="18">
        <v>0.41017786994687</v>
      </c>
      <c r="O17" s="10" t="s">
        <v>159</v>
      </c>
      <c r="P17" s="18">
        <v>0.42713141390477799</v>
      </c>
      <c r="Q17" s="10" t="s">
        <v>159</v>
      </c>
      <c r="R17" s="18">
        <v>0.14659215197070999</v>
      </c>
      <c r="S17" s="10" t="s">
        <v>180</v>
      </c>
    </row>
    <row r="18" spans="1:19" x14ac:dyDescent="0.2">
      <c r="A18" s="12" t="s">
        <v>184</v>
      </c>
      <c r="B18" s="18">
        <v>0</v>
      </c>
      <c r="C18" s="10" t="s">
        <v>238</v>
      </c>
      <c r="D18" s="18">
        <v>0</v>
      </c>
      <c r="E18" s="10" t="s">
        <v>238</v>
      </c>
      <c r="F18" s="18">
        <v>0</v>
      </c>
      <c r="G18" s="10" t="s">
        <v>238</v>
      </c>
      <c r="H18" s="18">
        <v>0</v>
      </c>
      <c r="I18" s="10" t="s">
        <v>178</v>
      </c>
      <c r="J18" s="18">
        <v>0</v>
      </c>
      <c r="K18" s="10" t="s">
        <v>238</v>
      </c>
      <c r="L18" s="18">
        <v>0</v>
      </c>
      <c r="M18" s="10" t="s">
        <v>280</v>
      </c>
      <c r="N18" s="18">
        <v>0.40713015294961602</v>
      </c>
      <c r="O18" s="10" t="s">
        <v>159</v>
      </c>
      <c r="P18" s="18">
        <v>0.455866835727118</v>
      </c>
      <c r="Q18" s="10" t="s">
        <v>159</v>
      </c>
      <c r="R18" s="18">
        <v>0.14722038722759101</v>
      </c>
      <c r="S18" s="10" t="s">
        <v>180</v>
      </c>
    </row>
    <row r="19" spans="1:19" x14ac:dyDescent="0.2">
      <c r="A19" s="12" t="s">
        <v>185</v>
      </c>
      <c r="B19" s="18">
        <v>0</v>
      </c>
      <c r="C19" s="10" t="s">
        <v>238</v>
      </c>
      <c r="D19" s="18">
        <v>0</v>
      </c>
      <c r="E19" s="10" t="s">
        <v>238</v>
      </c>
      <c r="F19" s="18">
        <v>0</v>
      </c>
      <c r="G19" s="10" t="s">
        <v>238</v>
      </c>
      <c r="H19" s="18">
        <v>0</v>
      </c>
      <c r="I19" s="10" t="s">
        <v>178</v>
      </c>
      <c r="J19" s="18">
        <v>0</v>
      </c>
      <c r="K19" s="10" t="s">
        <v>238</v>
      </c>
      <c r="L19" s="18">
        <v>0</v>
      </c>
      <c r="M19" s="10" t="s">
        <v>238</v>
      </c>
      <c r="N19" s="18">
        <v>0.42466798878503897</v>
      </c>
      <c r="O19" s="10" t="s">
        <v>159</v>
      </c>
      <c r="P19" s="18">
        <v>0.46685989711780401</v>
      </c>
      <c r="Q19" s="10" t="s">
        <v>159</v>
      </c>
      <c r="R19" s="18">
        <v>0.15317492945003999</v>
      </c>
      <c r="S19" s="10" t="s">
        <v>180</v>
      </c>
    </row>
    <row r="20" spans="1:19" x14ac:dyDescent="0.2">
      <c r="A20" s="12" t="s">
        <v>187</v>
      </c>
      <c r="B20" s="18">
        <v>0</v>
      </c>
      <c r="C20" s="10" t="s">
        <v>238</v>
      </c>
      <c r="D20" s="18">
        <v>0</v>
      </c>
      <c r="E20" s="10" t="s">
        <v>238</v>
      </c>
      <c r="F20" s="18">
        <v>0</v>
      </c>
      <c r="G20" s="10" t="s">
        <v>238</v>
      </c>
      <c r="H20" s="18">
        <v>0</v>
      </c>
      <c r="I20" s="10" t="s">
        <v>178</v>
      </c>
      <c r="J20" s="18">
        <v>0</v>
      </c>
      <c r="K20" s="10" t="s">
        <v>238</v>
      </c>
      <c r="L20" s="18">
        <v>0</v>
      </c>
      <c r="M20" s="10" t="s">
        <v>238</v>
      </c>
      <c r="N20" s="18">
        <v>0.39903970114137799</v>
      </c>
      <c r="O20" s="10" t="s">
        <v>159</v>
      </c>
      <c r="P20" s="18">
        <v>0.480610552156163</v>
      </c>
      <c r="Q20" s="10" t="s">
        <v>159</v>
      </c>
      <c r="R20" s="18">
        <v>0.148789089632862</v>
      </c>
      <c r="S20" s="10" t="s">
        <v>180</v>
      </c>
    </row>
    <row r="21" spans="1:19" x14ac:dyDescent="0.2">
      <c r="A21" s="12" t="s">
        <v>188</v>
      </c>
      <c r="B21" s="18">
        <v>0</v>
      </c>
      <c r="C21" s="10" t="s">
        <v>238</v>
      </c>
      <c r="D21" s="18">
        <v>0</v>
      </c>
      <c r="E21" s="10" t="s">
        <v>238</v>
      </c>
      <c r="F21" s="18">
        <v>0</v>
      </c>
      <c r="G21" s="10" t="s">
        <v>238</v>
      </c>
      <c r="H21" s="18">
        <v>0</v>
      </c>
      <c r="I21" s="10" t="s">
        <v>178</v>
      </c>
      <c r="J21" s="18">
        <v>0</v>
      </c>
      <c r="K21" s="10" t="s">
        <v>238</v>
      </c>
      <c r="L21" s="18">
        <v>0</v>
      </c>
      <c r="M21" s="10" t="s">
        <v>238</v>
      </c>
      <c r="N21" s="18">
        <v>0.34869423525802201</v>
      </c>
      <c r="O21" s="10" t="s">
        <v>159</v>
      </c>
      <c r="P21" s="18">
        <v>0.44163677914167399</v>
      </c>
      <c r="Q21" s="10" t="s">
        <v>159</v>
      </c>
      <c r="R21" s="18">
        <v>0.13274983578907701</v>
      </c>
      <c r="S21" s="10" t="s">
        <v>180</v>
      </c>
    </row>
    <row r="22" spans="1:19" x14ac:dyDescent="0.2">
      <c r="A22" s="12" t="s">
        <v>189</v>
      </c>
      <c r="B22" s="18">
        <v>0</v>
      </c>
      <c r="C22" s="10" t="s">
        <v>238</v>
      </c>
      <c r="D22" s="18">
        <v>0</v>
      </c>
      <c r="E22" s="10" t="s">
        <v>238</v>
      </c>
      <c r="F22" s="18">
        <v>0</v>
      </c>
      <c r="G22" s="10" t="s">
        <v>238</v>
      </c>
      <c r="H22" s="18">
        <v>0</v>
      </c>
      <c r="I22" s="10" t="s">
        <v>178</v>
      </c>
      <c r="J22" s="18">
        <v>0</v>
      </c>
      <c r="K22" s="10" t="s">
        <v>238</v>
      </c>
      <c r="L22" s="18">
        <v>0</v>
      </c>
      <c r="M22" s="10" t="s">
        <v>238</v>
      </c>
      <c r="N22" s="18">
        <v>0</v>
      </c>
      <c r="O22" s="10" t="s">
        <v>178</v>
      </c>
      <c r="P22" s="18">
        <v>0.462926275826676</v>
      </c>
      <c r="Q22" s="10" t="s">
        <v>159</v>
      </c>
      <c r="R22" s="18">
        <v>4.8221953245113199E-2</v>
      </c>
      <c r="S22" s="10" t="s">
        <v>180</v>
      </c>
    </row>
    <row r="23" spans="1:19" x14ac:dyDescent="0.2">
      <c r="A23" s="12" t="s">
        <v>190</v>
      </c>
      <c r="B23" s="18">
        <v>0</v>
      </c>
      <c r="C23" s="10" t="s">
        <v>238</v>
      </c>
      <c r="D23" s="18">
        <v>0</v>
      </c>
      <c r="E23" s="10" t="s">
        <v>238</v>
      </c>
      <c r="F23" s="18">
        <v>0</v>
      </c>
      <c r="G23" s="10" t="s">
        <v>238</v>
      </c>
      <c r="H23" s="18">
        <v>0</v>
      </c>
      <c r="I23" s="10" t="s">
        <v>178</v>
      </c>
      <c r="J23" s="18">
        <v>0</v>
      </c>
      <c r="K23" s="10" t="s">
        <v>238</v>
      </c>
      <c r="L23" s="18">
        <v>0</v>
      </c>
      <c r="M23" s="10" t="s">
        <v>238</v>
      </c>
      <c r="N23" s="18">
        <v>0</v>
      </c>
      <c r="O23" s="10" t="s">
        <v>178</v>
      </c>
      <c r="P23" s="18">
        <v>0.44369912688478302</v>
      </c>
      <c r="Q23" s="10" t="s">
        <v>159</v>
      </c>
      <c r="R23" s="18">
        <v>4.6849254759605899E-2</v>
      </c>
      <c r="S23" s="10" t="s">
        <v>180</v>
      </c>
    </row>
    <row r="24" spans="1:19" x14ac:dyDescent="0.2">
      <c r="A24" s="12" t="s">
        <v>191</v>
      </c>
      <c r="B24" s="18">
        <v>0</v>
      </c>
      <c r="C24" s="10" t="s">
        <v>238</v>
      </c>
      <c r="D24" s="18">
        <v>0</v>
      </c>
      <c r="E24" s="10" t="s">
        <v>238</v>
      </c>
      <c r="F24" s="18">
        <v>0</v>
      </c>
      <c r="G24" s="10" t="s">
        <v>238</v>
      </c>
      <c r="H24" s="18">
        <v>0</v>
      </c>
      <c r="I24" s="10" t="s">
        <v>178</v>
      </c>
      <c r="J24" s="18">
        <v>0</v>
      </c>
      <c r="K24" s="10" t="s">
        <v>238</v>
      </c>
      <c r="L24" s="18">
        <v>0</v>
      </c>
      <c r="M24" s="10" t="s">
        <v>238</v>
      </c>
      <c r="N24" s="18">
        <v>0</v>
      </c>
      <c r="O24" s="10" t="s">
        <v>178</v>
      </c>
      <c r="P24" s="18">
        <v>0.38436818102572501</v>
      </c>
      <c r="Q24" s="10" t="s">
        <v>159</v>
      </c>
      <c r="R24" s="18">
        <v>4.10093134822292E-2</v>
      </c>
      <c r="S24" s="10" t="s">
        <v>180</v>
      </c>
    </row>
    <row r="25" spans="1:19" x14ac:dyDescent="0.2">
      <c r="A25" s="12" t="s">
        <v>192</v>
      </c>
      <c r="B25" s="18">
        <v>0</v>
      </c>
      <c r="C25" s="10" t="s">
        <v>238</v>
      </c>
      <c r="D25" s="18">
        <v>0</v>
      </c>
      <c r="E25" s="10" t="s">
        <v>238</v>
      </c>
      <c r="F25" s="18">
        <v>0</v>
      </c>
      <c r="G25" s="10" t="s">
        <v>238</v>
      </c>
      <c r="H25" s="18">
        <v>0</v>
      </c>
      <c r="I25" s="10" t="s">
        <v>178</v>
      </c>
      <c r="J25" s="18">
        <v>0</v>
      </c>
      <c r="K25" s="10" t="s">
        <v>238</v>
      </c>
      <c r="L25" s="18">
        <v>0</v>
      </c>
      <c r="M25" s="10" t="s">
        <v>238</v>
      </c>
      <c r="N25" s="18">
        <v>0</v>
      </c>
      <c r="O25" s="10" t="s">
        <v>178</v>
      </c>
      <c r="P25" s="18">
        <v>0.40111896840061401</v>
      </c>
      <c r="Q25" s="10" t="s">
        <v>159</v>
      </c>
      <c r="R25" s="18">
        <v>4.2876574023562E-2</v>
      </c>
      <c r="S25" s="10" t="s">
        <v>180</v>
      </c>
    </row>
    <row r="26" spans="1:19" x14ac:dyDescent="0.2">
      <c r="A26" s="12" t="s">
        <v>193</v>
      </c>
      <c r="B26" s="18">
        <v>0</v>
      </c>
      <c r="C26" s="10" t="s">
        <v>238</v>
      </c>
      <c r="D26" s="18">
        <v>0</v>
      </c>
      <c r="E26" s="10" t="s">
        <v>238</v>
      </c>
      <c r="F26" s="18">
        <v>0</v>
      </c>
      <c r="G26" s="10" t="s">
        <v>238</v>
      </c>
      <c r="H26" s="18">
        <v>0</v>
      </c>
      <c r="I26" s="10" t="s">
        <v>178</v>
      </c>
      <c r="J26" s="18">
        <v>0</v>
      </c>
      <c r="K26" s="10" t="s">
        <v>238</v>
      </c>
      <c r="L26" s="18">
        <v>0</v>
      </c>
      <c r="M26" s="10" t="s">
        <v>238</v>
      </c>
      <c r="N26" s="18">
        <v>0</v>
      </c>
      <c r="O26" s="10" t="s">
        <v>178</v>
      </c>
      <c r="P26" s="18">
        <v>0.36935267865247301</v>
      </c>
      <c r="Q26" s="10" t="s">
        <v>159</v>
      </c>
      <c r="R26" s="18">
        <v>3.92831564823981E-2</v>
      </c>
      <c r="S26" s="10" t="s">
        <v>180</v>
      </c>
    </row>
    <row r="27" spans="1:19" x14ac:dyDescent="0.2">
      <c r="A27" s="12" t="s">
        <v>195</v>
      </c>
      <c r="B27" s="18">
        <v>0</v>
      </c>
      <c r="C27" s="10" t="s">
        <v>238</v>
      </c>
      <c r="D27" s="18">
        <v>0</v>
      </c>
      <c r="E27" s="10" t="s">
        <v>238</v>
      </c>
      <c r="F27" s="18">
        <v>0</v>
      </c>
      <c r="G27" s="10" t="s">
        <v>238</v>
      </c>
      <c r="H27" s="18">
        <v>0</v>
      </c>
      <c r="I27" s="10" t="s">
        <v>178</v>
      </c>
      <c r="J27" s="18">
        <v>0</v>
      </c>
      <c r="K27" s="10" t="s">
        <v>238</v>
      </c>
      <c r="L27" s="18">
        <v>0</v>
      </c>
      <c r="M27" s="10" t="s">
        <v>238</v>
      </c>
      <c r="N27" s="18">
        <v>0</v>
      </c>
      <c r="O27" s="10" t="s">
        <v>178</v>
      </c>
      <c r="P27" s="18">
        <v>0.425268267448906</v>
      </c>
      <c r="Q27" s="10" t="s">
        <v>159</v>
      </c>
      <c r="R27" s="18">
        <v>4.48476740431294E-2</v>
      </c>
      <c r="S27" s="10" t="s">
        <v>180</v>
      </c>
    </row>
    <row r="28" spans="1:19" x14ac:dyDescent="0.2">
      <c r="A28" s="12" t="s">
        <v>196</v>
      </c>
      <c r="B28" s="18">
        <v>0</v>
      </c>
      <c r="C28" s="10" t="s">
        <v>238</v>
      </c>
      <c r="D28" s="18">
        <v>0</v>
      </c>
      <c r="E28" s="10" t="s">
        <v>238</v>
      </c>
      <c r="F28" s="18">
        <v>0</v>
      </c>
      <c r="G28" s="10" t="s">
        <v>238</v>
      </c>
      <c r="H28" s="18">
        <v>0</v>
      </c>
      <c r="I28" s="10" t="s">
        <v>178</v>
      </c>
      <c r="J28" s="18">
        <v>0</v>
      </c>
      <c r="K28" s="10" t="s">
        <v>238</v>
      </c>
      <c r="L28" s="18">
        <v>0</v>
      </c>
      <c r="M28" s="10" t="s">
        <v>238</v>
      </c>
      <c r="N28" s="18">
        <v>0</v>
      </c>
      <c r="O28" s="10" t="s">
        <v>178</v>
      </c>
      <c r="P28" s="18">
        <v>0.41372607102208803</v>
      </c>
      <c r="Q28" s="10" t="s">
        <v>159</v>
      </c>
      <c r="R28" s="18">
        <v>4.3277455996757197E-2</v>
      </c>
      <c r="S28" s="10" t="s">
        <v>180</v>
      </c>
    </row>
    <row r="29" spans="1:19" x14ac:dyDescent="0.2">
      <c r="A29" s="12" t="s">
        <v>198</v>
      </c>
      <c r="B29" s="18">
        <v>0</v>
      </c>
      <c r="C29" s="10" t="s">
        <v>238</v>
      </c>
      <c r="D29" s="18">
        <v>0</v>
      </c>
      <c r="E29" s="10" t="s">
        <v>238</v>
      </c>
      <c r="F29" s="18">
        <v>0</v>
      </c>
      <c r="G29" s="10" t="s">
        <v>238</v>
      </c>
      <c r="H29" s="18">
        <v>0</v>
      </c>
      <c r="I29" s="10" t="s">
        <v>178</v>
      </c>
      <c r="J29" s="18">
        <v>0</v>
      </c>
      <c r="K29" s="10" t="s">
        <v>238</v>
      </c>
      <c r="L29" s="18">
        <v>0</v>
      </c>
      <c r="M29" s="10" t="s">
        <v>238</v>
      </c>
      <c r="N29" s="18">
        <v>0</v>
      </c>
      <c r="O29" s="10" t="s">
        <v>178</v>
      </c>
      <c r="P29" s="18">
        <v>0.39612494356768602</v>
      </c>
      <c r="Q29" s="10" t="s">
        <v>159</v>
      </c>
      <c r="R29" s="18">
        <v>4.1247430203061403E-2</v>
      </c>
      <c r="S29" s="10" t="s">
        <v>180</v>
      </c>
    </row>
    <row r="30" spans="1:19" x14ac:dyDescent="0.2">
      <c r="A30" s="12" t="s">
        <v>199</v>
      </c>
      <c r="B30" s="18">
        <v>0</v>
      </c>
      <c r="C30" s="10" t="s">
        <v>238</v>
      </c>
      <c r="D30" s="18">
        <v>0</v>
      </c>
      <c r="E30" s="10" t="s">
        <v>238</v>
      </c>
      <c r="F30" s="18">
        <v>0</v>
      </c>
      <c r="G30" s="10" t="s">
        <v>238</v>
      </c>
      <c r="H30" s="18">
        <v>0</v>
      </c>
      <c r="I30" s="10" t="s">
        <v>178</v>
      </c>
      <c r="J30" s="18">
        <v>0</v>
      </c>
      <c r="K30" s="10" t="s">
        <v>238</v>
      </c>
      <c r="L30" s="18">
        <v>0</v>
      </c>
      <c r="M30" s="10" t="s">
        <v>238</v>
      </c>
      <c r="N30" s="18">
        <v>0</v>
      </c>
      <c r="O30" s="10" t="s">
        <v>178</v>
      </c>
      <c r="P30" s="18">
        <v>0.42342541068397499</v>
      </c>
      <c r="Q30" s="10" t="s">
        <v>159</v>
      </c>
      <c r="R30" s="18">
        <v>4.4025852065118699E-2</v>
      </c>
      <c r="S30" s="10" t="s">
        <v>180</v>
      </c>
    </row>
    <row r="31" spans="1:19" x14ac:dyDescent="0.2">
      <c r="A31" s="12" t="s">
        <v>200</v>
      </c>
      <c r="B31" s="18">
        <v>0</v>
      </c>
      <c r="C31" s="10" t="s">
        <v>238</v>
      </c>
      <c r="D31" s="18">
        <v>0</v>
      </c>
      <c r="E31" s="10" t="s">
        <v>238</v>
      </c>
      <c r="F31" s="18">
        <v>0</v>
      </c>
      <c r="G31" s="10" t="s">
        <v>238</v>
      </c>
      <c r="H31" s="18">
        <v>0</v>
      </c>
      <c r="I31" s="10" t="s">
        <v>178</v>
      </c>
      <c r="J31" s="18">
        <v>0</v>
      </c>
      <c r="K31" s="10" t="s">
        <v>238</v>
      </c>
      <c r="L31" s="18">
        <v>0</v>
      </c>
      <c r="M31" s="10" t="s">
        <v>238</v>
      </c>
      <c r="N31" s="18">
        <v>0</v>
      </c>
      <c r="O31" s="10" t="s">
        <v>178</v>
      </c>
      <c r="P31" s="18">
        <v>0.31165644442099599</v>
      </c>
      <c r="Q31" s="10" t="s">
        <v>159</v>
      </c>
      <c r="R31" s="18">
        <v>3.2541812474640198E-2</v>
      </c>
      <c r="S31" s="10" t="s">
        <v>180</v>
      </c>
    </row>
    <row r="32" spans="1:19" x14ac:dyDescent="0.2">
      <c r="A32" s="15" t="s">
        <v>201</v>
      </c>
      <c r="B32" s="19">
        <v>0</v>
      </c>
      <c r="C32" s="14" t="s">
        <v>238</v>
      </c>
      <c r="D32" s="19">
        <v>0</v>
      </c>
      <c r="E32" s="14" t="s">
        <v>238</v>
      </c>
      <c r="F32" s="19">
        <v>0</v>
      </c>
      <c r="G32" s="14" t="s">
        <v>238</v>
      </c>
      <c r="H32" s="19">
        <v>0</v>
      </c>
      <c r="I32" s="14" t="s">
        <v>178</v>
      </c>
      <c r="J32" s="19">
        <v>0</v>
      </c>
      <c r="K32" s="14" t="s">
        <v>238</v>
      </c>
      <c r="L32" s="19">
        <v>0</v>
      </c>
      <c r="M32" s="14" t="s">
        <v>238</v>
      </c>
      <c r="N32" s="19">
        <v>0</v>
      </c>
      <c r="O32" s="14" t="s">
        <v>178</v>
      </c>
      <c r="P32" s="19">
        <v>0.40184936003830801</v>
      </c>
      <c r="Q32" s="14" t="s">
        <v>159</v>
      </c>
      <c r="R32" s="19">
        <v>4.23389958578183E-2</v>
      </c>
      <c r="S32" s="14" t="s">
        <v>180</v>
      </c>
    </row>
    <row r="34" spans="1:2" x14ac:dyDescent="0.2">
      <c r="A34" s="16" t="s">
        <v>202</v>
      </c>
      <c r="B34" s="16" t="s">
        <v>227</v>
      </c>
    </row>
    <row r="36" spans="1:2" x14ac:dyDescent="0.2">
      <c r="B36" s="16" t="s">
        <v>376</v>
      </c>
    </row>
    <row r="37" spans="1:2" x14ac:dyDescent="0.2">
      <c r="B37" s="16" t="s">
        <v>391</v>
      </c>
    </row>
    <row r="39" spans="1:2" x14ac:dyDescent="0.2">
      <c r="B39" s="16" t="s">
        <v>208</v>
      </c>
    </row>
    <row r="40" spans="1:2" x14ac:dyDescent="0.2">
      <c r="B40" s="16" t="s">
        <v>241</v>
      </c>
    </row>
    <row r="41" spans="1:2" x14ac:dyDescent="0.2">
      <c r="B41" s="16" t="s">
        <v>209</v>
      </c>
    </row>
    <row r="44" spans="1:2" x14ac:dyDescent="0.2">
      <c r="A44" s="17" t="str">
        <f>HYPERLINK("#'MINOR_GAMING 13'!A2", "&lt;&lt;&lt; Previous table")</f>
        <v>&lt;&lt;&lt; Previous table</v>
      </c>
    </row>
    <row r="45" spans="1:2" x14ac:dyDescent="0.2">
      <c r="A45" s="17" t="str">
        <f>HYPERLINK("#'MINOR_GAMING 15'!A2", "&gt;&gt;&gt; Next table")</f>
        <v>&gt;&gt;&gt; Next table</v>
      </c>
    </row>
  </sheetData>
  <mergeCells count="12">
    <mergeCell ref="A2:S2"/>
    <mergeCell ref="A3:S3"/>
    <mergeCell ref="A6:S6"/>
    <mergeCell ref="B5:C5"/>
    <mergeCell ref="D5:E5"/>
    <mergeCell ref="F5:G5"/>
    <mergeCell ref="H5:I5"/>
    <mergeCell ref="J5:K5"/>
    <mergeCell ref="L5:M5"/>
    <mergeCell ref="N5:O5"/>
    <mergeCell ref="P5:Q5"/>
    <mergeCell ref="R5:S5"/>
  </mergeCells>
  <pageMargins left="0.7" right="0.7" top="0.75" bottom="0.75" header="0.3" footer="0.3"/>
  <pageSetup paperSize="9" orientation="portrait" horizontalDpi="300" verticalDpi="300"/>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B00-000000000000}">
  <dimension ref="A1:Q45"/>
  <sheetViews>
    <sheetView workbookViewId="0"/>
  </sheetViews>
  <sheetFormatPr defaultColWidth="11.42578125" defaultRowHeight="12.75" x14ac:dyDescent="0.2"/>
  <cols>
    <col min="1" max="2" width="12.7109375" customWidth="1"/>
    <col min="3" max="3" width="4.42578125" customWidth="1"/>
    <col min="4" max="4" width="12.7109375" customWidth="1"/>
    <col min="5" max="5" width="4.42578125" customWidth="1"/>
    <col min="6" max="6" width="12.7109375" customWidth="1"/>
    <col min="7" max="7" width="4.42578125" customWidth="1"/>
    <col min="8" max="8" width="12.7109375" customWidth="1"/>
    <col min="9" max="9" width="4.42578125" customWidth="1"/>
    <col min="10" max="10" width="12.7109375" customWidth="1"/>
    <col min="11" max="11" width="4.42578125" customWidth="1"/>
    <col min="12" max="12" width="12.7109375" customWidth="1"/>
    <col min="13" max="13" width="4.42578125" customWidth="1"/>
    <col min="14" max="14" width="12.7109375" customWidth="1"/>
    <col min="15" max="15" width="4.42578125" customWidth="1"/>
    <col min="16" max="16" width="12.7109375" customWidth="1"/>
    <col min="17" max="17" width="4.42578125" customWidth="1"/>
  </cols>
  <sheetData>
    <row r="1" spans="1:17" x14ac:dyDescent="0.2">
      <c r="A1" s="8" t="str">
        <f>HYPERLINK("#'INDEX'!B95", "Link to index")</f>
        <v>Link to index</v>
      </c>
    </row>
    <row r="2" spans="1:17" ht="15.75" customHeight="1" x14ac:dyDescent="0.2">
      <c r="A2" s="25" t="s">
        <v>395</v>
      </c>
      <c r="B2" s="24"/>
      <c r="C2" s="24"/>
      <c r="D2" s="24"/>
      <c r="E2" s="24"/>
      <c r="F2" s="24"/>
      <c r="G2" s="24"/>
      <c r="H2" s="24"/>
      <c r="I2" s="24"/>
      <c r="J2" s="24"/>
      <c r="K2" s="24"/>
      <c r="L2" s="24"/>
      <c r="M2" s="24"/>
      <c r="N2" s="24"/>
      <c r="O2" s="24"/>
      <c r="P2" s="24"/>
      <c r="Q2" s="24"/>
    </row>
    <row r="3" spans="1:17" ht="15.75" customHeight="1" x14ac:dyDescent="0.2">
      <c r="A3" s="25" t="s">
        <v>113</v>
      </c>
      <c r="B3" s="24"/>
      <c r="C3" s="24"/>
      <c r="D3" s="24"/>
      <c r="E3" s="24"/>
      <c r="F3" s="24"/>
      <c r="G3" s="24"/>
      <c r="H3" s="24"/>
      <c r="I3" s="24"/>
      <c r="J3" s="24"/>
      <c r="K3" s="24"/>
      <c r="L3" s="24"/>
      <c r="M3" s="24"/>
      <c r="N3" s="24"/>
      <c r="O3" s="24"/>
      <c r="P3" s="24"/>
      <c r="Q3" s="24"/>
    </row>
    <row r="4" spans="1:17" ht="15.75" customHeight="1" x14ac:dyDescent="0.2"/>
    <row r="5" spans="1:17" ht="55.5" customHeight="1" x14ac:dyDescent="0.2">
      <c r="A5" s="11" t="s">
        <v>159</v>
      </c>
      <c r="B5" s="27" t="s">
        <v>160</v>
      </c>
      <c r="C5" s="27" t="s">
        <v>159</v>
      </c>
      <c r="D5" s="27" t="s">
        <v>161</v>
      </c>
      <c r="E5" s="27" t="s">
        <v>159</v>
      </c>
      <c r="F5" s="27" t="s">
        <v>162</v>
      </c>
      <c r="G5" s="27" t="s">
        <v>159</v>
      </c>
      <c r="H5" s="27" t="s">
        <v>163</v>
      </c>
      <c r="I5" s="27" t="s">
        <v>159</v>
      </c>
      <c r="J5" s="27" t="s">
        <v>164</v>
      </c>
      <c r="K5" s="27" t="s">
        <v>159</v>
      </c>
      <c r="L5" s="27" t="s">
        <v>165</v>
      </c>
      <c r="M5" s="27" t="s">
        <v>159</v>
      </c>
      <c r="N5" s="27" t="s">
        <v>166</v>
      </c>
      <c r="O5" s="27" t="s">
        <v>159</v>
      </c>
      <c r="P5" s="27" t="s">
        <v>167</v>
      </c>
      <c r="Q5" s="27" t="s">
        <v>159</v>
      </c>
    </row>
    <row r="6" spans="1:17" x14ac:dyDescent="0.2">
      <c r="A6" s="26" t="s">
        <v>222</v>
      </c>
      <c r="B6" s="26"/>
      <c r="C6" s="26"/>
      <c r="D6" s="26"/>
      <c r="E6" s="26"/>
      <c r="F6" s="26"/>
      <c r="G6" s="26"/>
      <c r="H6" s="26"/>
      <c r="I6" s="26"/>
      <c r="J6" s="26"/>
      <c r="K6" s="26"/>
      <c r="L6" s="26"/>
      <c r="M6" s="26"/>
      <c r="N6" s="26"/>
      <c r="O6" s="26"/>
      <c r="P6" s="26"/>
      <c r="Q6" s="26"/>
    </row>
    <row r="7" spans="1:17" x14ac:dyDescent="0.2">
      <c r="A7" s="12" t="s">
        <v>170</v>
      </c>
      <c r="B7" s="18">
        <v>1.56242310909896</v>
      </c>
      <c r="C7" s="10" t="s">
        <v>159</v>
      </c>
      <c r="D7" s="18">
        <v>0</v>
      </c>
      <c r="E7" s="10" t="s">
        <v>238</v>
      </c>
      <c r="F7" s="18">
        <v>0</v>
      </c>
      <c r="G7" s="10" t="s">
        <v>238</v>
      </c>
      <c r="H7" s="18">
        <v>1.1818647745372699</v>
      </c>
      <c r="I7" s="10" t="s">
        <v>159</v>
      </c>
      <c r="J7" s="18">
        <v>0</v>
      </c>
      <c r="K7" s="10" t="s">
        <v>238</v>
      </c>
      <c r="L7" s="18">
        <v>1.9153632089051</v>
      </c>
      <c r="M7" s="10" t="s">
        <v>159</v>
      </c>
      <c r="N7" s="18">
        <v>1.27899317895113</v>
      </c>
      <c r="O7" s="10" t="s">
        <v>159</v>
      </c>
      <c r="P7" s="18">
        <v>0.20235675845406401</v>
      </c>
      <c r="Q7" s="10" t="s">
        <v>159</v>
      </c>
    </row>
    <row r="8" spans="1:17" x14ac:dyDescent="0.2">
      <c r="A8" s="12" t="s">
        <v>171</v>
      </c>
      <c r="B8" s="18">
        <v>1.98179050463854</v>
      </c>
      <c r="C8" s="10" t="s">
        <v>159</v>
      </c>
      <c r="D8" s="18">
        <v>0</v>
      </c>
      <c r="E8" s="10" t="s">
        <v>238</v>
      </c>
      <c r="F8" s="18">
        <v>0</v>
      </c>
      <c r="G8" s="10" t="s">
        <v>238</v>
      </c>
      <c r="H8" s="18">
        <v>1.0363882927905801</v>
      </c>
      <c r="I8" s="10" t="s">
        <v>159</v>
      </c>
      <c r="J8" s="18">
        <v>0</v>
      </c>
      <c r="K8" s="10" t="s">
        <v>238</v>
      </c>
      <c r="L8" s="18">
        <v>1.6393395484353299</v>
      </c>
      <c r="M8" s="10" t="s">
        <v>159</v>
      </c>
      <c r="N8" s="18">
        <v>0.78393139417115498</v>
      </c>
      <c r="O8" s="10" t="s">
        <v>159</v>
      </c>
      <c r="P8" s="18">
        <v>0.248633733259881</v>
      </c>
      <c r="Q8" s="10" t="s">
        <v>159</v>
      </c>
    </row>
    <row r="9" spans="1:17" x14ac:dyDescent="0.2">
      <c r="A9" s="12" t="s">
        <v>172</v>
      </c>
      <c r="B9" s="18">
        <v>2.2469277233909599</v>
      </c>
      <c r="C9" s="10" t="s">
        <v>159</v>
      </c>
      <c r="D9" s="18">
        <v>0</v>
      </c>
      <c r="E9" s="10" t="s">
        <v>238</v>
      </c>
      <c r="F9" s="18">
        <v>0</v>
      </c>
      <c r="G9" s="10" t="s">
        <v>238</v>
      </c>
      <c r="H9" s="18">
        <v>0.541493189878549</v>
      </c>
      <c r="I9" s="10" t="s">
        <v>159</v>
      </c>
      <c r="J9" s="18">
        <v>0</v>
      </c>
      <c r="K9" s="10" t="s">
        <v>238</v>
      </c>
      <c r="L9" s="18">
        <v>1.3457404993501201</v>
      </c>
      <c r="M9" s="10" t="s">
        <v>159</v>
      </c>
      <c r="N9" s="18">
        <v>0.179430908924398</v>
      </c>
      <c r="O9" s="10" t="s">
        <v>159</v>
      </c>
      <c r="P9" s="18">
        <v>0.230545424364963</v>
      </c>
      <c r="Q9" s="10" t="s">
        <v>159</v>
      </c>
    </row>
    <row r="10" spans="1:17" x14ac:dyDescent="0.2">
      <c r="A10" s="12" t="s">
        <v>173</v>
      </c>
      <c r="B10" s="18">
        <v>2.20456417462086</v>
      </c>
      <c r="C10" s="10" t="s">
        <v>159</v>
      </c>
      <c r="D10" s="18">
        <v>0</v>
      </c>
      <c r="E10" s="10" t="s">
        <v>238</v>
      </c>
      <c r="F10" s="18">
        <v>0</v>
      </c>
      <c r="G10" s="10" t="s">
        <v>238</v>
      </c>
      <c r="H10" s="18">
        <v>0.48084758507502101</v>
      </c>
      <c r="I10" s="10" t="s">
        <v>159</v>
      </c>
      <c r="J10" s="18">
        <v>0</v>
      </c>
      <c r="K10" s="10" t="s">
        <v>238</v>
      </c>
      <c r="L10" s="18">
        <v>1.10281601244856</v>
      </c>
      <c r="M10" s="10" t="s">
        <v>159</v>
      </c>
      <c r="N10" s="18">
        <v>5.7082503016485597E-2</v>
      </c>
      <c r="O10" s="10" t="s">
        <v>159</v>
      </c>
      <c r="P10" s="18">
        <v>0.246443320428955</v>
      </c>
      <c r="Q10" s="10" t="s">
        <v>159</v>
      </c>
    </row>
    <row r="11" spans="1:17" x14ac:dyDescent="0.2">
      <c r="A11" s="12" t="s">
        <v>174</v>
      </c>
      <c r="B11" s="18">
        <v>4.1209018085721398</v>
      </c>
      <c r="C11" s="10" t="s">
        <v>159</v>
      </c>
      <c r="D11" s="18">
        <v>0</v>
      </c>
      <c r="E11" s="10" t="s">
        <v>238</v>
      </c>
      <c r="F11" s="18">
        <v>0</v>
      </c>
      <c r="G11" s="10" t="s">
        <v>238</v>
      </c>
      <c r="H11" s="18">
        <v>5.90622907247167E-2</v>
      </c>
      <c r="I11" s="10" t="s">
        <v>159</v>
      </c>
      <c r="J11" s="18">
        <v>0</v>
      </c>
      <c r="K11" s="10" t="s">
        <v>238</v>
      </c>
      <c r="L11" s="18">
        <v>0.88258617766869896</v>
      </c>
      <c r="M11" s="10" t="s">
        <v>159</v>
      </c>
      <c r="N11" s="18">
        <v>6.3369741171624805E-2</v>
      </c>
      <c r="O11" s="10" t="s">
        <v>159</v>
      </c>
      <c r="P11" s="18">
        <v>0.237057429073947</v>
      </c>
      <c r="Q11" s="10" t="s">
        <v>159</v>
      </c>
    </row>
    <row r="12" spans="1:17" x14ac:dyDescent="0.2">
      <c r="A12" s="12" t="s">
        <v>175</v>
      </c>
      <c r="B12" s="18">
        <v>4.1779910946625796</v>
      </c>
      <c r="C12" s="10" t="s">
        <v>159</v>
      </c>
      <c r="D12" s="18">
        <v>0</v>
      </c>
      <c r="E12" s="10" t="s">
        <v>238</v>
      </c>
      <c r="F12" s="18">
        <v>0</v>
      </c>
      <c r="G12" s="10" t="s">
        <v>238</v>
      </c>
      <c r="H12" s="18">
        <v>8.3288521280948293E-3</v>
      </c>
      <c r="I12" s="10" t="s">
        <v>159</v>
      </c>
      <c r="J12" s="18">
        <v>0</v>
      </c>
      <c r="K12" s="10" t="s">
        <v>238</v>
      </c>
      <c r="L12" s="18">
        <v>0.62477226665218599</v>
      </c>
      <c r="M12" s="10" t="s">
        <v>159</v>
      </c>
      <c r="N12" s="18">
        <v>8.2104919990442601E-2</v>
      </c>
      <c r="O12" s="10" t="s">
        <v>159</v>
      </c>
      <c r="P12" s="18">
        <v>0.230426311490744</v>
      </c>
      <c r="Q12" s="10" t="s">
        <v>159</v>
      </c>
    </row>
    <row r="13" spans="1:17" x14ac:dyDescent="0.2">
      <c r="A13" s="12" t="s">
        <v>176</v>
      </c>
      <c r="B13" s="18">
        <v>4.27822331893893</v>
      </c>
      <c r="C13" s="10" t="s">
        <v>159</v>
      </c>
      <c r="D13" s="18">
        <v>0</v>
      </c>
      <c r="E13" s="10" t="s">
        <v>238</v>
      </c>
      <c r="F13" s="18">
        <v>0</v>
      </c>
      <c r="G13" s="10" t="s">
        <v>238</v>
      </c>
      <c r="H13" s="18">
        <v>0</v>
      </c>
      <c r="I13" s="10" t="s">
        <v>375</v>
      </c>
      <c r="J13" s="18">
        <v>0</v>
      </c>
      <c r="K13" s="10" t="s">
        <v>238</v>
      </c>
      <c r="L13" s="18">
        <v>0.38356905399941499</v>
      </c>
      <c r="M13" s="10" t="s">
        <v>159</v>
      </c>
      <c r="N13" s="18">
        <v>7.7313469438600693E-2</v>
      </c>
      <c r="O13" s="10" t="s">
        <v>159</v>
      </c>
      <c r="P13" s="18">
        <v>0.215664779972706</v>
      </c>
      <c r="Q13" s="10" t="s">
        <v>159</v>
      </c>
    </row>
    <row r="14" spans="1:17" x14ac:dyDescent="0.2">
      <c r="A14" s="12" t="s">
        <v>177</v>
      </c>
      <c r="B14" s="18">
        <v>3.07381740234334</v>
      </c>
      <c r="C14" s="10" t="s">
        <v>159</v>
      </c>
      <c r="D14" s="18">
        <v>0</v>
      </c>
      <c r="E14" s="10" t="s">
        <v>238</v>
      </c>
      <c r="F14" s="18">
        <v>0</v>
      </c>
      <c r="G14" s="10" t="s">
        <v>238</v>
      </c>
      <c r="H14" s="18">
        <v>0</v>
      </c>
      <c r="I14" s="10" t="s">
        <v>178</v>
      </c>
      <c r="J14" s="18">
        <v>0</v>
      </c>
      <c r="K14" s="10" t="s">
        <v>238</v>
      </c>
      <c r="L14" s="18">
        <v>0.38755288038386199</v>
      </c>
      <c r="M14" s="10" t="s">
        <v>159</v>
      </c>
      <c r="N14" s="18">
        <v>8.1263339756141306E-2</v>
      </c>
      <c r="O14" s="10" t="s">
        <v>159</v>
      </c>
      <c r="P14" s="18">
        <v>0.208519382331776</v>
      </c>
      <c r="Q14" s="10" t="s">
        <v>159</v>
      </c>
    </row>
    <row r="15" spans="1:17" x14ac:dyDescent="0.2">
      <c r="A15" s="12" t="s">
        <v>181</v>
      </c>
      <c r="B15" s="18">
        <v>2.9891884202290302</v>
      </c>
      <c r="C15" s="10" t="s">
        <v>159</v>
      </c>
      <c r="D15" s="18">
        <v>0</v>
      </c>
      <c r="E15" s="10" t="s">
        <v>238</v>
      </c>
      <c r="F15" s="18">
        <v>0</v>
      </c>
      <c r="G15" s="10" t="s">
        <v>238</v>
      </c>
      <c r="H15" s="18">
        <v>0</v>
      </c>
      <c r="I15" s="10" t="s">
        <v>178</v>
      </c>
      <c r="J15" s="18">
        <v>0</v>
      </c>
      <c r="K15" s="10" t="s">
        <v>238</v>
      </c>
      <c r="L15" s="18">
        <v>0.37021532665288698</v>
      </c>
      <c r="M15" s="10" t="s">
        <v>159</v>
      </c>
      <c r="N15" s="18">
        <v>7.6019685411314E-2</v>
      </c>
      <c r="O15" s="10" t="s">
        <v>159</v>
      </c>
      <c r="P15" s="18">
        <v>0.19230228795561399</v>
      </c>
      <c r="Q15" s="10" t="s">
        <v>159</v>
      </c>
    </row>
    <row r="16" spans="1:17" x14ac:dyDescent="0.2">
      <c r="A16" s="12" t="s">
        <v>182</v>
      </c>
      <c r="B16" s="18">
        <v>2.9343519080426899</v>
      </c>
      <c r="C16" s="10" t="s">
        <v>159</v>
      </c>
      <c r="D16" s="18">
        <v>0</v>
      </c>
      <c r="E16" s="10" t="s">
        <v>238</v>
      </c>
      <c r="F16" s="18">
        <v>0</v>
      </c>
      <c r="G16" s="10" t="s">
        <v>238</v>
      </c>
      <c r="H16" s="18">
        <v>0</v>
      </c>
      <c r="I16" s="10" t="s">
        <v>178</v>
      </c>
      <c r="J16" s="18">
        <v>0</v>
      </c>
      <c r="K16" s="10" t="s">
        <v>238</v>
      </c>
      <c r="L16" s="18">
        <v>6.7327235772357705E-2</v>
      </c>
      <c r="M16" s="10" t="s">
        <v>159</v>
      </c>
      <c r="N16" s="18">
        <v>7.8582655345918698E-2</v>
      </c>
      <c r="O16" s="10" t="s">
        <v>159</v>
      </c>
      <c r="P16" s="18">
        <v>0.17658968206358699</v>
      </c>
      <c r="Q16" s="10" t="s">
        <v>159</v>
      </c>
    </row>
    <row r="17" spans="1:17" x14ac:dyDescent="0.2">
      <c r="A17" s="12" t="s">
        <v>183</v>
      </c>
      <c r="B17" s="18">
        <v>0</v>
      </c>
      <c r="C17" s="10" t="s">
        <v>238</v>
      </c>
      <c r="D17" s="18">
        <v>0</v>
      </c>
      <c r="E17" s="10" t="s">
        <v>238</v>
      </c>
      <c r="F17" s="18">
        <v>0</v>
      </c>
      <c r="G17" s="10" t="s">
        <v>238</v>
      </c>
      <c r="H17" s="18">
        <v>0</v>
      </c>
      <c r="I17" s="10" t="s">
        <v>178</v>
      </c>
      <c r="J17" s="18">
        <v>0</v>
      </c>
      <c r="K17" s="10" t="s">
        <v>238</v>
      </c>
      <c r="L17" s="18">
        <v>2.78791901759044E-2</v>
      </c>
      <c r="M17" s="10" t="s">
        <v>159</v>
      </c>
      <c r="N17" s="18">
        <v>8.4220435518821593E-2</v>
      </c>
      <c r="O17" s="10" t="s">
        <v>159</v>
      </c>
      <c r="P17" s="18">
        <v>0.16655962622890699</v>
      </c>
      <c r="Q17" s="10" t="s">
        <v>159</v>
      </c>
    </row>
    <row r="18" spans="1:17" x14ac:dyDescent="0.2">
      <c r="A18" s="12" t="s">
        <v>184</v>
      </c>
      <c r="B18" s="18">
        <v>0</v>
      </c>
      <c r="C18" s="10" t="s">
        <v>238</v>
      </c>
      <c r="D18" s="18">
        <v>0</v>
      </c>
      <c r="E18" s="10" t="s">
        <v>238</v>
      </c>
      <c r="F18" s="18">
        <v>0</v>
      </c>
      <c r="G18" s="10" t="s">
        <v>238</v>
      </c>
      <c r="H18" s="18">
        <v>0</v>
      </c>
      <c r="I18" s="10" t="s">
        <v>178</v>
      </c>
      <c r="J18" s="18">
        <v>0</v>
      </c>
      <c r="K18" s="10" t="s">
        <v>238</v>
      </c>
      <c r="L18" s="18">
        <v>0</v>
      </c>
      <c r="M18" s="10" t="s">
        <v>280</v>
      </c>
      <c r="N18" s="18">
        <v>8.4819016463488897E-2</v>
      </c>
      <c r="O18" s="10" t="s">
        <v>159</v>
      </c>
      <c r="P18" s="18">
        <v>0.163306903400283</v>
      </c>
      <c r="Q18" s="10" t="s">
        <v>159</v>
      </c>
    </row>
    <row r="19" spans="1:17" x14ac:dyDescent="0.2">
      <c r="A19" s="12" t="s">
        <v>185</v>
      </c>
      <c r="B19" s="18">
        <v>0</v>
      </c>
      <c r="C19" s="10" t="s">
        <v>238</v>
      </c>
      <c r="D19" s="18">
        <v>0</v>
      </c>
      <c r="E19" s="10" t="s">
        <v>238</v>
      </c>
      <c r="F19" s="18">
        <v>0</v>
      </c>
      <c r="G19" s="10" t="s">
        <v>238</v>
      </c>
      <c r="H19" s="18">
        <v>0</v>
      </c>
      <c r="I19" s="10" t="s">
        <v>178</v>
      </c>
      <c r="J19" s="18">
        <v>0</v>
      </c>
      <c r="K19" s="10" t="s">
        <v>238</v>
      </c>
      <c r="L19" s="18">
        <v>0</v>
      </c>
      <c r="M19" s="10" t="s">
        <v>238</v>
      </c>
      <c r="N19" s="18">
        <v>9.0652804335150702E-2</v>
      </c>
      <c r="O19" s="10" t="s">
        <v>159</v>
      </c>
      <c r="P19" s="18">
        <v>0.18130810206928399</v>
      </c>
      <c r="Q19" s="10" t="s">
        <v>159</v>
      </c>
    </row>
    <row r="20" spans="1:17" x14ac:dyDescent="0.2">
      <c r="A20" s="12" t="s">
        <v>187</v>
      </c>
      <c r="B20" s="18">
        <v>0</v>
      </c>
      <c r="C20" s="10" t="s">
        <v>238</v>
      </c>
      <c r="D20" s="18">
        <v>0</v>
      </c>
      <c r="E20" s="10" t="s">
        <v>238</v>
      </c>
      <c r="F20" s="18">
        <v>0</v>
      </c>
      <c r="G20" s="10" t="s">
        <v>238</v>
      </c>
      <c r="H20" s="18">
        <v>0</v>
      </c>
      <c r="I20" s="10" t="s">
        <v>178</v>
      </c>
      <c r="J20" s="18">
        <v>0</v>
      </c>
      <c r="K20" s="10" t="s">
        <v>238</v>
      </c>
      <c r="L20" s="18">
        <v>0</v>
      </c>
      <c r="M20" s="10" t="s">
        <v>238</v>
      </c>
      <c r="N20" s="18">
        <v>8.6072405454537093E-2</v>
      </c>
      <c r="O20" s="10" t="s">
        <v>159</v>
      </c>
      <c r="P20" s="18">
        <v>0.17841819383997901</v>
      </c>
      <c r="Q20" s="10" t="s">
        <v>159</v>
      </c>
    </row>
    <row r="21" spans="1:17" x14ac:dyDescent="0.2">
      <c r="A21" s="12" t="s">
        <v>188</v>
      </c>
      <c r="B21" s="18">
        <v>0</v>
      </c>
      <c r="C21" s="10" t="s">
        <v>238</v>
      </c>
      <c r="D21" s="18">
        <v>0</v>
      </c>
      <c r="E21" s="10" t="s">
        <v>238</v>
      </c>
      <c r="F21" s="18">
        <v>0</v>
      </c>
      <c r="G21" s="10" t="s">
        <v>238</v>
      </c>
      <c r="H21" s="18">
        <v>0</v>
      </c>
      <c r="I21" s="10" t="s">
        <v>178</v>
      </c>
      <c r="J21" s="18">
        <v>0</v>
      </c>
      <c r="K21" s="10" t="s">
        <v>238</v>
      </c>
      <c r="L21" s="18">
        <v>0</v>
      </c>
      <c r="M21" s="10" t="s">
        <v>238</v>
      </c>
      <c r="N21" s="18">
        <v>7.9809970736042804E-2</v>
      </c>
      <c r="O21" s="10" t="s">
        <v>159</v>
      </c>
      <c r="P21" s="18">
        <v>0.17192981479987399</v>
      </c>
      <c r="Q21" s="10" t="s">
        <v>159</v>
      </c>
    </row>
    <row r="22" spans="1:17" x14ac:dyDescent="0.2">
      <c r="A22" s="12" t="s">
        <v>189</v>
      </c>
      <c r="B22" s="18">
        <v>0</v>
      </c>
      <c r="C22" s="10" t="s">
        <v>238</v>
      </c>
      <c r="D22" s="18">
        <v>0</v>
      </c>
      <c r="E22" s="10" t="s">
        <v>238</v>
      </c>
      <c r="F22" s="18">
        <v>0</v>
      </c>
      <c r="G22" s="10" t="s">
        <v>238</v>
      </c>
      <c r="H22" s="18">
        <v>0</v>
      </c>
      <c r="I22" s="10" t="s">
        <v>178</v>
      </c>
      <c r="J22" s="18">
        <v>0</v>
      </c>
      <c r="K22" s="10" t="s">
        <v>238</v>
      </c>
      <c r="L22" s="18">
        <v>0</v>
      </c>
      <c r="M22" s="10" t="s">
        <v>238</v>
      </c>
      <c r="N22" s="18">
        <v>0</v>
      </c>
      <c r="O22" s="10" t="s">
        <v>178</v>
      </c>
      <c r="P22" s="18">
        <v>0.188949380846482</v>
      </c>
      <c r="Q22" s="10" t="s">
        <v>159</v>
      </c>
    </row>
    <row r="23" spans="1:17" x14ac:dyDescent="0.2">
      <c r="A23" s="12" t="s">
        <v>190</v>
      </c>
      <c r="B23" s="18">
        <v>0</v>
      </c>
      <c r="C23" s="10" t="s">
        <v>238</v>
      </c>
      <c r="D23" s="18">
        <v>0</v>
      </c>
      <c r="E23" s="10" t="s">
        <v>238</v>
      </c>
      <c r="F23" s="18">
        <v>0</v>
      </c>
      <c r="G23" s="10" t="s">
        <v>238</v>
      </c>
      <c r="H23" s="18">
        <v>0</v>
      </c>
      <c r="I23" s="10" t="s">
        <v>178</v>
      </c>
      <c r="J23" s="18">
        <v>0</v>
      </c>
      <c r="K23" s="10" t="s">
        <v>238</v>
      </c>
      <c r="L23" s="18">
        <v>0</v>
      </c>
      <c r="M23" s="10" t="s">
        <v>238</v>
      </c>
      <c r="N23" s="18">
        <v>0</v>
      </c>
      <c r="O23" s="10" t="s">
        <v>178</v>
      </c>
      <c r="P23" s="18">
        <v>0.17330148315105001</v>
      </c>
      <c r="Q23" s="10" t="s">
        <v>159</v>
      </c>
    </row>
    <row r="24" spans="1:17" x14ac:dyDescent="0.2">
      <c r="A24" s="12" t="s">
        <v>191</v>
      </c>
      <c r="B24" s="18">
        <v>0</v>
      </c>
      <c r="C24" s="10" t="s">
        <v>238</v>
      </c>
      <c r="D24" s="18">
        <v>0</v>
      </c>
      <c r="E24" s="10" t="s">
        <v>238</v>
      </c>
      <c r="F24" s="18">
        <v>0</v>
      </c>
      <c r="G24" s="10" t="s">
        <v>238</v>
      </c>
      <c r="H24" s="18">
        <v>0</v>
      </c>
      <c r="I24" s="10" t="s">
        <v>178</v>
      </c>
      <c r="J24" s="18">
        <v>0</v>
      </c>
      <c r="K24" s="10" t="s">
        <v>238</v>
      </c>
      <c r="L24" s="18">
        <v>0</v>
      </c>
      <c r="M24" s="10" t="s">
        <v>238</v>
      </c>
      <c r="N24" s="18">
        <v>0</v>
      </c>
      <c r="O24" s="10" t="s">
        <v>178</v>
      </c>
      <c r="P24" s="18">
        <v>0.15003910972054299</v>
      </c>
      <c r="Q24" s="10" t="s">
        <v>159</v>
      </c>
    </row>
    <row r="25" spans="1:17" x14ac:dyDescent="0.2">
      <c r="A25" s="12" t="s">
        <v>192</v>
      </c>
      <c r="B25" s="18">
        <v>0</v>
      </c>
      <c r="C25" s="10" t="s">
        <v>238</v>
      </c>
      <c r="D25" s="18">
        <v>0</v>
      </c>
      <c r="E25" s="10" t="s">
        <v>238</v>
      </c>
      <c r="F25" s="18">
        <v>0</v>
      </c>
      <c r="G25" s="10" t="s">
        <v>238</v>
      </c>
      <c r="H25" s="18">
        <v>0</v>
      </c>
      <c r="I25" s="10" t="s">
        <v>178</v>
      </c>
      <c r="J25" s="18">
        <v>0</v>
      </c>
      <c r="K25" s="10" t="s">
        <v>238</v>
      </c>
      <c r="L25" s="18">
        <v>0</v>
      </c>
      <c r="M25" s="10" t="s">
        <v>238</v>
      </c>
      <c r="N25" s="18">
        <v>0</v>
      </c>
      <c r="O25" s="10" t="s">
        <v>178</v>
      </c>
      <c r="P25" s="18">
        <v>0.15627968409339699</v>
      </c>
      <c r="Q25" s="10" t="s">
        <v>159</v>
      </c>
    </row>
    <row r="26" spans="1:17" x14ac:dyDescent="0.2">
      <c r="A26" s="12" t="s">
        <v>193</v>
      </c>
      <c r="B26" s="18">
        <v>0</v>
      </c>
      <c r="C26" s="10" t="s">
        <v>238</v>
      </c>
      <c r="D26" s="18">
        <v>0</v>
      </c>
      <c r="E26" s="10" t="s">
        <v>238</v>
      </c>
      <c r="F26" s="18">
        <v>0</v>
      </c>
      <c r="G26" s="10" t="s">
        <v>238</v>
      </c>
      <c r="H26" s="18">
        <v>0</v>
      </c>
      <c r="I26" s="10" t="s">
        <v>178</v>
      </c>
      <c r="J26" s="18">
        <v>0</v>
      </c>
      <c r="K26" s="10" t="s">
        <v>238</v>
      </c>
      <c r="L26" s="18">
        <v>0</v>
      </c>
      <c r="M26" s="10" t="s">
        <v>238</v>
      </c>
      <c r="N26" s="18">
        <v>0</v>
      </c>
      <c r="O26" s="10" t="s">
        <v>178</v>
      </c>
      <c r="P26" s="18">
        <v>0.149958039264243</v>
      </c>
      <c r="Q26" s="10" t="s">
        <v>159</v>
      </c>
    </row>
    <row r="27" spans="1:17" x14ac:dyDescent="0.2">
      <c r="A27" s="12" t="s">
        <v>195</v>
      </c>
      <c r="B27" s="18">
        <v>0</v>
      </c>
      <c r="C27" s="10" t="s">
        <v>238</v>
      </c>
      <c r="D27" s="18">
        <v>0</v>
      </c>
      <c r="E27" s="10" t="s">
        <v>238</v>
      </c>
      <c r="F27" s="18">
        <v>0</v>
      </c>
      <c r="G27" s="10" t="s">
        <v>238</v>
      </c>
      <c r="H27" s="18">
        <v>0</v>
      </c>
      <c r="I27" s="10" t="s">
        <v>178</v>
      </c>
      <c r="J27" s="18">
        <v>0</v>
      </c>
      <c r="K27" s="10" t="s">
        <v>238</v>
      </c>
      <c r="L27" s="18">
        <v>0</v>
      </c>
      <c r="M27" s="10" t="s">
        <v>238</v>
      </c>
      <c r="N27" s="18">
        <v>0</v>
      </c>
      <c r="O27" s="10" t="s">
        <v>178</v>
      </c>
      <c r="P27" s="18">
        <v>0.197704163613693</v>
      </c>
      <c r="Q27" s="10" t="s">
        <v>159</v>
      </c>
    </row>
    <row r="28" spans="1:17" x14ac:dyDescent="0.2">
      <c r="A28" s="12" t="s">
        <v>196</v>
      </c>
      <c r="B28" s="18">
        <v>0</v>
      </c>
      <c r="C28" s="10" t="s">
        <v>238</v>
      </c>
      <c r="D28" s="18">
        <v>0</v>
      </c>
      <c r="E28" s="10" t="s">
        <v>238</v>
      </c>
      <c r="F28" s="18">
        <v>0</v>
      </c>
      <c r="G28" s="10" t="s">
        <v>238</v>
      </c>
      <c r="H28" s="18">
        <v>0</v>
      </c>
      <c r="I28" s="10" t="s">
        <v>178</v>
      </c>
      <c r="J28" s="18">
        <v>0</v>
      </c>
      <c r="K28" s="10" t="s">
        <v>238</v>
      </c>
      <c r="L28" s="18">
        <v>0</v>
      </c>
      <c r="M28" s="10" t="s">
        <v>238</v>
      </c>
      <c r="N28" s="18">
        <v>0</v>
      </c>
      <c r="O28" s="10" t="s">
        <v>178</v>
      </c>
      <c r="P28" s="18">
        <v>0.20851938942511999</v>
      </c>
      <c r="Q28" s="10" t="s">
        <v>159</v>
      </c>
    </row>
    <row r="29" spans="1:17" x14ac:dyDescent="0.2">
      <c r="A29" s="12" t="s">
        <v>198</v>
      </c>
      <c r="B29" s="18">
        <v>0</v>
      </c>
      <c r="C29" s="10" t="s">
        <v>238</v>
      </c>
      <c r="D29" s="18">
        <v>0</v>
      </c>
      <c r="E29" s="10" t="s">
        <v>238</v>
      </c>
      <c r="F29" s="18">
        <v>0</v>
      </c>
      <c r="G29" s="10" t="s">
        <v>238</v>
      </c>
      <c r="H29" s="18">
        <v>0</v>
      </c>
      <c r="I29" s="10" t="s">
        <v>178</v>
      </c>
      <c r="J29" s="18">
        <v>0</v>
      </c>
      <c r="K29" s="10" t="s">
        <v>238</v>
      </c>
      <c r="L29" s="18">
        <v>0</v>
      </c>
      <c r="M29" s="10" t="s">
        <v>238</v>
      </c>
      <c r="N29" s="18">
        <v>0</v>
      </c>
      <c r="O29" s="10" t="s">
        <v>178</v>
      </c>
      <c r="P29" s="18">
        <v>0.211410012868436</v>
      </c>
      <c r="Q29" s="10" t="s">
        <v>159</v>
      </c>
    </row>
    <row r="30" spans="1:17" x14ac:dyDescent="0.2">
      <c r="A30" s="12" t="s">
        <v>199</v>
      </c>
      <c r="B30" s="18">
        <v>0</v>
      </c>
      <c r="C30" s="10" t="s">
        <v>238</v>
      </c>
      <c r="D30" s="18">
        <v>0</v>
      </c>
      <c r="E30" s="10" t="s">
        <v>238</v>
      </c>
      <c r="F30" s="18">
        <v>0</v>
      </c>
      <c r="G30" s="10" t="s">
        <v>238</v>
      </c>
      <c r="H30" s="18">
        <v>0</v>
      </c>
      <c r="I30" s="10" t="s">
        <v>178</v>
      </c>
      <c r="J30" s="18">
        <v>0</v>
      </c>
      <c r="K30" s="10" t="s">
        <v>238</v>
      </c>
      <c r="L30" s="18">
        <v>0</v>
      </c>
      <c r="M30" s="10" t="s">
        <v>238</v>
      </c>
      <c r="N30" s="18">
        <v>0</v>
      </c>
      <c r="O30" s="10" t="s">
        <v>178</v>
      </c>
      <c r="P30" s="18">
        <v>0.21815054211843199</v>
      </c>
      <c r="Q30" s="10" t="s">
        <v>159</v>
      </c>
    </row>
    <row r="31" spans="1:17" x14ac:dyDescent="0.2">
      <c r="A31" s="12" t="s">
        <v>200</v>
      </c>
      <c r="B31" s="18">
        <v>0</v>
      </c>
      <c r="C31" s="10" t="s">
        <v>238</v>
      </c>
      <c r="D31" s="18">
        <v>0</v>
      </c>
      <c r="E31" s="10" t="s">
        <v>238</v>
      </c>
      <c r="F31" s="18">
        <v>0</v>
      </c>
      <c r="G31" s="10" t="s">
        <v>238</v>
      </c>
      <c r="H31" s="18">
        <v>0</v>
      </c>
      <c r="I31" s="10" t="s">
        <v>178</v>
      </c>
      <c r="J31" s="18">
        <v>0</v>
      </c>
      <c r="K31" s="10" t="s">
        <v>238</v>
      </c>
      <c r="L31" s="18">
        <v>0</v>
      </c>
      <c r="M31" s="10" t="s">
        <v>238</v>
      </c>
      <c r="N31" s="18">
        <v>0</v>
      </c>
      <c r="O31" s="10" t="s">
        <v>178</v>
      </c>
      <c r="P31" s="18">
        <v>0.154356138624898</v>
      </c>
      <c r="Q31" s="10" t="s">
        <v>159</v>
      </c>
    </row>
    <row r="32" spans="1:17" x14ac:dyDescent="0.2">
      <c r="A32" s="15" t="s">
        <v>201</v>
      </c>
      <c r="B32" s="19">
        <v>0</v>
      </c>
      <c r="C32" s="14" t="s">
        <v>238</v>
      </c>
      <c r="D32" s="19">
        <v>0</v>
      </c>
      <c r="E32" s="14" t="s">
        <v>238</v>
      </c>
      <c r="F32" s="19">
        <v>0</v>
      </c>
      <c r="G32" s="14" t="s">
        <v>238</v>
      </c>
      <c r="H32" s="19">
        <v>0</v>
      </c>
      <c r="I32" s="14" t="s">
        <v>178</v>
      </c>
      <c r="J32" s="19">
        <v>0</v>
      </c>
      <c r="K32" s="14" t="s">
        <v>238</v>
      </c>
      <c r="L32" s="19">
        <v>0</v>
      </c>
      <c r="M32" s="14" t="s">
        <v>238</v>
      </c>
      <c r="N32" s="19">
        <v>0</v>
      </c>
      <c r="O32" s="14" t="s">
        <v>178</v>
      </c>
      <c r="P32" s="19">
        <v>0.17587887586850601</v>
      </c>
      <c r="Q32" s="14" t="s">
        <v>159</v>
      </c>
    </row>
    <row r="34" spans="1:2" x14ac:dyDescent="0.2">
      <c r="A34" s="16" t="s">
        <v>202</v>
      </c>
      <c r="B34" s="16" t="s">
        <v>227</v>
      </c>
    </row>
    <row r="36" spans="1:2" x14ac:dyDescent="0.2">
      <c r="B36" s="16" t="s">
        <v>376</v>
      </c>
    </row>
    <row r="37" spans="1:2" x14ac:dyDescent="0.2">
      <c r="B37" s="16" t="s">
        <v>391</v>
      </c>
    </row>
    <row r="39" spans="1:2" x14ac:dyDescent="0.2">
      <c r="B39" s="16" t="s">
        <v>208</v>
      </c>
    </row>
    <row r="40" spans="1:2" x14ac:dyDescent="0.2">
      <c r="B40" s="16" t="s">
        <v>241</v>
      </c>
    </row>
    <row r="41" spans="1:2" x14ac:dyDescent="0.2">
      <c r="B41" s="16" t="s">
        <v>209</v>
      </c>
    </row>
    <row r="44" spans="1:2" x14ac:dyDescent="0.2">
      <c r="A44" s="17" t="str">
        <f>HYPERLINK("#'MINOR_GAMING 14'!A2", "&lt;&lt;&lt; Previous table")</f>
        <v>&lt;&lt;&lt; Previous table</v>
      </c>
    </row>
    <row r="45" spans="1:2" x14ac:dyDescent="0.2">
      <c r="A45" s="17" t="str">
        <f>HYPERLINK("#'GAMING 1'!A2", "&gt;&gt;&gt; Next table")</f>
        <v>&gt;&gt;&gt; Next table</v>
      </c>
    </row>
  </sheetData>
  <mergeCells count="11">
    <mergeCell ref="A2:Q2"/>
    <mergeCell ref="A3:Q3"/>
    <mergeCell ref="A6:Q6"/>
    <mergeCell ref="B5:C5"/>
    <mergeCell ref="D5:E5"/>
    <mergeCell ref="F5:G5"/>
    <mergeCell ref="H5:I5"/>
    <mergeCell ref="J5:K5"/>
    <mergeCell ref="L5:M5"/>
    <mergeCell ref="N5:O5"/>
    <mergeCell ref="P5:Q5"/>
  </mergeCells>
  <pageMargins left="0.7" right="0.7" top="0.75" bottom="0.75" header="0.3" footer="0.3"/>
  <pageSetup paperSize="9" orientation="portrait" horizontalDpi="300" verticalDpi="300"/>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C00-000000000000}">
  <dimension ref="A1:S41"/>
  <sheetViews>
    <sheetView workbookViewId="0"/>
  </sheetViews>
  <sheetFormatPr defaultColWidth="11.42578125" defaultRowHeight="12.75" x14ac:dyDescent="0.2"/>
  <cols>
    <col min="1" max="2" width="12.7109375" customWidth="1"/>
    <col min="3" max="3" width="4.42578125" customWidth="1"/>
    <col min="4" max="4" width="12.7109375" customWidth="1"/>
    <col min="5" max="5" width="4.42578125" customWidth="1"/>
    <col min="6" max="6" width="12.7109375" customWidth="1"/>
    <col min="7" max="7" width="4.42578125" customWidth="1"/>
    <col min="8" max="8" width="12.7109375" customWidth="1"/>
    <col min="9" max="9" width="4.42578125" customWidth="1"/>
    <col min="10" max="10" width="12.7109375" customWidth="1"/>
    <col min="11" max="11" width="4.42578125" customWidth="1"/>
    <col min="12" max="12" width="12.7109375" customWidth="1"/>
    <col min="13" max="13" width="4.42578125" customWidth="1"/>
    <col min="14" max="14" width="12.7109375" customWidth="1"/>
    <col min="15" max="15" width="4.42578125" customWidth="1"/>
    <col min="16" max="16" width="12.7109375" customWidth="1"/>
    <col min="17" max="17" width="4.42578125" customWidth="1"/>
    <col min="18" max="18" width="12.7109375" customWidth="1"/>
    <col min="19" max="19" width="4.42578125" customWidth="1"/>
  </cols>
  <sheetData>
    <row r="1" spans="1:19" x14ac:dyDescent="0.2">
      <c r="A1" s="8" t="str">
        <f>HYPERLINK("#'INDEX'!B96", "Link to index")</f>
        <v>Link to index</v>
      </c>
    </row>
    <row r="2" spans="1:19" ht="15.75" customHeight="1" x14ac:dyDescent="0.2">
      <c r="A2" s="25" t="s">
        <v>396</v>
      </c>
      <c r="B2" s="24"/>
      <c r="C2" s="24"/>
      <c r="D2" s="24"/>
      <c r="E2" s="24"/>
      <c r="F2" s="24"/>
      <c r="G2" s="24"/>
      <c r="H2" s="24"/>
      <c r="I2" s="24"/>
      <c r="J2" s="24"/>
      <c r="K2" s="24"/>
      <c r="L2" s="24"/>
      <c r="M2" s="24"/>
      <c r="N2" s="24"/>
      <c r="O2" s="24"/>
      <c r="P2" s="24"/>
      <c r="Q2" s="24"/>
      <c r="R2" s="24"/>
      <c r="S2" s="24"/>
    </row>
    <row r="3" spans="1:19" ht="15.75" customHeight="1" x14ac:dyDescent="0.2">
      <c r="A3" s="25" t="s">
        <v>114</v>
      </c>
      <c r="B3" s="24"/>
      <c r="C3" s="24"/>
      <c r="D3" s="24"/>
      <c r="E3" s="24"/>
      <c r="F3" s="24"/>
      <c r="G3" s="24"/>
      <c r="H3" s="24"/>
      <c r="I3" s="24"/>
      <c r="J3" s="24"/>
      <c r="K3" s="24"/>
      <c r="L3" s="24"/>
      <c r="M3" s="24"/>
      <c r="N3" s="24"/>
      <c r="O3" s="24"/>
      <c r="P3" s="24"/>
      <c r="Q3" s="24"/>
      <c r="R3" s="24"/>
      <c r="S3" s="24"/>
    </row>
    <row r="4" spans="1:19" ht="15.75" customHeight="1" x14ac:dyDescent="0.2"/>
    <row r="5" spans="1:19" ht="55.5" customHeight="1" x14ac:dyDescent="0.2">
      <c r="A5" s="11" t="s">
        <v>159</v>
      </c>
      <c r="B5" s="27" t="s">
        <v>160</v>
      </c>
      <c r="C5" s="27" t="s">
        <v>159</v>
      </c>
      <c r="D5" s="27" t="s">
        <v>161</v>
      </c>
      <c r="E5" s="27" t="s">
        <v>159</v>
      </c>
      <c r="F5" s="27" t="s">
        <v>162</v>
      </c>
      <c r="G5" s="27" t="s">
        <v>159</v>
      </c>
      <c r="H5" s="27" t="s">
        <v>163</v>
      </c>
      <c r="I5" s="27" t="s">
        <v>159</v>
      </c>
      <c r="J5" s="27" t="s">
        <v>164</v>
      </c>
      <c r="K5" s="27" t="s">
        <v>159</v>
      </c>
      <c r="L5" s="27" t="s">
        <v>165</v>
      </c>
      <c r="M5" s="27" t="s">
        <v>159</v>
      </c>
      <c r="N5" s="27" t="s">
        <v>166</v>
      </c>
      <c r="O5" s="27" t="s">
        <v>159</v>
      </c>
      <c r="P5" s="27" t="s">
        <v>167</v>
      </c>
      <c r="Q5" s="27" t="s">
        <v>159</v>
      </c>
      <c r="R5" s="27" t="s">
        <v>168</v>
      </c>
      <c r="S5" s="27" t="s">
        <v>159</v>
      </c>
    </row>
    <row r="6" spans="1:19" x14ac:dyDescent="0.2">
      <c r="A6" s="26" t="s">
        <v>169</v>
      </c>
      <c r="B6" s="26"/>
      <c r="C6" s="26"/>
      <c r="D6" s="26"/>
      <c r="E6" s="26"/>
      <c r="F6" s="26"/>
      <c r="G6" s="26"/>
      <c r="H6" s="26"/>
      <c r="I6" s="26"/>
      <c r="J6" s="26"/>
      <c r="K6" s="26"/>
      <c r="L6" s="26"/>
      <c r="M6" s="26"/>
      <c r="N6" s="26"/>
      <c r="O6" s="26"/>
      <c r="P6" s="26"/>
      <c r="Q6" s="26"/>
      <c r="R6" s="26"/>
      <c r="S6" s="26"/>
    </row>
    <row r="7" spans="1:19" x14ac:dyDescent="0.2">
      <c r="A7" s="12" t="s">
        <v>170</v>
      </c>
      <c r="B7" s="9">
        <v>1344.8321062801999</v>
      </c>
      <c r="C7" s="10" t="s">
        <v>159</v>
      </c>
      <c r="D7" s="9">
        <v>27264.815999999999</v>
      </c>
      <c r="E7" s="10" t="s">
        <v>159</v>
      </c>
      <c r="F7" s="9">
        <v>633.06600000000003</v>
      </c>
      <c r="G7" s="10" t="s">
        <v>159</v>
      </c>
      <c r="H7" s="9">
        <v>6333.7491338911996</v>
      </c>
      <c r="I7" s="10" t="s">
        <v>159</v>
      </c>
      <c r="J7" s="9">
        <v>3280.2339999999999</v>
      </c>
      <c r="K7" s="10" t="s">
        <v>159</v>
      </c>
      <c r="L7" s="9">
        <v>1030.1969999999999</v>
      </c>
      <c r="M7" s="10" t="s">
        <v>159</v>
      </c>
      <c r="N7" s="9">
        <v>18352.829000000002</v>
      </c>
      <c r="O7" s="10" t="s">
        <v>159</v>
      </c>
      <c r="P7" s="9">
        <v>2502.1590000000001</v>
      </c>
      <c r="Q7" s="10" t="s">
        <v>159</v>
      </c>
      <c r="R7" s="9">
        <v>60741.882240171399</v>
      </c>
      <c r="S7" s="10" t="s">
        <v>159</v>
      </c>
    </row>
    <row r="8" spans="1:19" x14ac:dyDescent="0.2">
      <c r="A8" s="12" t="s">
        <v>171</v>
      </c>
      <c r="B8" s="9">
        <v>1283.1420000000001</v>
      </c>
      <c r="C8" s="10" t="s">
        <v>159</v>
      </c>
      <c r="D8" s="9">
        <v>29407.077000000001</v>
      </c>
      <c r="E8" s="10" t="s">
        <v>159</v>
      </c>
      <c r="F8" s="9">
        <v>625.55899999999997</v>
      </c>
      <c r="G8" s="10" t="s">
        <v>159</v>
      </c>
      <c r="H8" s="9">
        <v>7167.7089999999998</v>
      </c>
      <c r="I8" s="10" t="s">
        <v>159</v>
      </c>
      <c r="J8" s="9">
        <v>3602.9949999999999</v>
      </c>
      <c r="K8" s="10" t="s">
        <v>159</v>
      </c>
      <c r="L8" s="9">
        <v>1130.972405</v>
      </c>
      <c r="M8" s="10" t="s">
        <v>159</v>
      </c>
      <c r="N8" s="9">
        <v>23176.987000000001</v>
      </c>
      <c r="O8" s="10" t="s">
        <v>180</v>
      </c>
      <c r="P8" s="9">
        <v>2235.27</v>
      </c>
      <c r="Q8" s="10" t="s">
        <v>159</v>
      </c>
      <c r="R8" s="9">
        <v>68629.711404999995</v>
      </c>
      <c r="S8" s="10" t="s">
        <v>180</v>
      </c>
    </row>
    <row r="9" spans="1:19" x14ac:dyDescent="0.2">
      <c r="A9" s="12" t="s">
        <v>172</v>
      </c>
      <c r="B9" s="9">
        <v>1371.627</v>
      </c>
      <c r="C9" s="10" t="s">
        <v>159</v>
      </c>
      <c r="D9" s="9">
        <v>34498.897068750899</v>
      </c>
      <c r="E9" s="10" t="s">
        <v>159</v>
      </c>
      <c r="F9" s="9">
        <v>724.76199999999994</v>
      </c>
      <c r="G9" s="10" t="s">
        <v>159</v>
      </c>
      <c r="H9" s="9">
        <v>9572.0709999999999</v>
      </c>
      <c r="I9" s="10" t="s">
        <v>159</v>
      </c>
      <c r="J9" s="9">
        <v>3909.9960000000001</v>
      </c>
      <c r="K9" s="10" t="s">
        <v>159</v>
      </c>
      <c r="L9" s="9">
        <v>1298.7670000000001</v>
      </c>
      <c r="M9" s="10" t="s">
        <v>159</v>
      </c>
      <c r="N9" s="9">
        <v>31921.252</v>
      </c>
      <c r="O9" s="10" t="s">
        <v>180</v>
      </c>
      <c r="P9" s="9">
        <v>2172.308</v>
      </c>
      <c r="Q9" s="10" t="s">
        <v>159</v>
      </c>
      <c r="R9" s="9">
        <v>85469.680068750895</v>
      </c>
      <c r="S9" s="10" t="s">
        <v>180</v>
      </c>
    </row>
    <row r="10" spans="1:19" x14ac:dyDescent="0.2">
      <c r="A10" s="12" t="s">
        <v>173</v>
      </c>
      <c r="B10" s="9">
        <v>1558.643</v>
      </c>
      <c r="C10" s="10" t="s">
        <v>159</v>
      </c>
      <c r="D10" s="9">
        <v>38676.894592282697</v>
      </c>
      <c r="E10" s="10" t="s">
        <v>159</v>
      </c>
      <c r="F10" s="9">
        <v>831.38800000000003</v>
      </c>
      <c r="G10" s="10" t="s">
        <v>159</v>
      </c>
      <c r="H10" s="9">
        <v>11499.217000000001</v>
      </c>
      <c r="I10" s="10" t="s">
        <v>159</v>
      </c>
      <c r="J10" s="9">
        <v>4365.5209999999997</v>
      </c>
      <c r="K10" s="10" t="s">
        <v>159</v>
      </c>
      <c r="L10" s="9">
        <v>1486.9780000000001</v>
      </c>
      <c r="M10" s="10" t="s">
        <v>159</v>
      </c>
      <c r="N10" s="9">
        <v>30451.236000000001</v>
      </c>
      <c r="O10" s="10" t="s">
        <v>180</v>
      </c>
      <c r="P10" s="9">
        <v>1852.394</v>
      </c>
      <c r="Q10" s="10" t="s">
        <v>159</v>
      </c>
      <c r="R10" s="9">
        <v>90722.271592282705</v>
      </c>
      <c r="S10" s="10" t="s">
        <v>180</v>
      </c>
    </row>
    <row r="11" spans="1:19" x14ac:dyDescent="0.2">
      <c r="A11" s="12" t="s">
        <v>174</v>
      </c>
      <c r="B11" s="9">
        <v>1714.5450000000001</v>
      </c>
      <c r="C11" s="10" t="s">
        <v>159</v>
      </c>
      <c r="D11" s="9">
        <v>43006.214599304301</v>
      </c>
      <c r="E11" s="10" t="s">
        <v>159</v>
      </c>
      <c r="F11" s="9">
        <v>1027.0029999999999</v>
      </c>
      <c r="G11" s="10" t="s">
        <v>159</v>
      </c>
      <c r="H11" s="9">
        <v>13232.373</v>
      </c>
      <c r="I11" s="10" t="s">
        <v>159</v>
      </c>
      <c r="J11" s="9">
        <v>4759.4849999999997</v>
      </c>
      <c r="K11" s="10" t="s">
        <v>159</v>
      </c>
      <c r="L11" s="9">
        <v>1646.0799460999999</v>
      </c>
      <c r="M11" s="10" t="s">
        <v>159</v>
      </c>
      <c r="N11" s="9">
        <v>33854.118999999999</v>
      </c>
      <c r="O11" s="10" t="s">
        <v>180</v>
      </c>
      <c r="P11" s="9">
        <v>1875.287</v>
      </c>
      <c r="Q11" s="10" t="s">
        <v>159</v>
      </c>
      <c r="R11" s="9">
        <v>101115.10654540401</v>
      </c>
      <c r="S11" s="10" t="s">
        <v>180</v>
      </c>
    </row>
    <row r="12" spans="1:19" x14ac:dyDescent="0.2">
      <c r="A12" s="12" t="s">
        <v>175</v>
      </c>
      <c r="B12" s="9">
        <v>1829.8530000000001</v>
      </c>
      <c r="C12" s="10" t="s">
        <v>159</v>
      </c>
      <c r="D12" s="9">
        <v>43457.852897680903</v>
      </c>
      <c r="E12" s="10" t="s">
        <v>159</v>
      </c>
      <c r="F12" s="9">
        <v>1290.77</v>
      </c>
      <c r="G12" s="10" t="s">
        <v>159</v>
      </c>
      <c r="H12" s="9">
        <v>14324.536</v>
      </c>
      <c r="I12" s="10" t="s">
        <v>180</v>
      </c>
      <c r="J12" s="9">
        <v>5307.28</v>
      </c>
      <c r="K12" s="10" t="s">
        <v>159</v>
      </c>
      <c r="L12" s="9">
        <v>1861.175</v>
      </c>
      <c r="M12" s="10" t="s">
        <v>159</v>
      </c>
      <c r="N12" s="9">
        <v>35031.447</v>
      </c>
      <c r="O12" s="10" t="s">
        <v>180</v>
      </c>
      <c r="P12" s="9">
        <v>1847.48</v>
      </c>
      <c r="Q12" s="10" t="s">
        <v>159</v>
      </c>
      <c r="R12" s="9">
        <v>104950.393897681</v>
      </c>
      <c r="S12" s="10" t="s">
        <v>180</v>
      </c>
    </row>
    <row r="13" spans="1:19" x14ac:dyDescent="0.2">
      <c r="A13" s="12" t="s">
        <v>176</v>
      </c>
      <c r="B13" s="9">
        <v>1990.6120000000001</v>
      </c>
      <c r="C13" s="10" t="s">
        <v>159</v>
      </c>
      <c r="D13" s="9">
        <v>47079.582000000002</v>
      </c>
      <c r="E13" s="10" t="s">
        <v>180</v>
      </c>
      <c r="F13" s="9">
        <v>1409.8734995299999</v>
      </c>
      <c r="G13" s="10" t="s">
        <v>180</v>
      </c>
      <c r="H13" s="9">
        <v>15150.472</v>
      </c>
      <c r="I13" s="10" t="s">
        <v>180</v>
      </c>
      <c r="J13" s="9">
        <v>5935.4110000000001</v>
      </c>
      <c r="K13" s="10" t="s">
        <v>159</v>
      </c>
      <c r="L13" s="9">
        <v>1909.2550000000001</v>
      </c>
      <c r="M13" s="10" t="s">
        <v>159</v>
      </c>
      <c r="N13" s="9">
        <v>34675.192999999999</v>
      </c>
      <c r="O13" s="10" t="s">
        <v>180</v>
      </c>
      <c r="P13" s="9">
        <v>1893.672</v>
      </c>
      <c r="Q13" s="10" t="s">
        <v>159</v>
      </c>
      <c r="R13" s="9">
        <v>110044.07049953</v>
      </c>
      <c r="S13" s="10" t="s">
        <v>180</v>
      </c>
    </row>
    <row r="14" spans="1:19" x14ac:dyDescent="0.2">
      <c r="A14" s="12" t="s">
        <v>177</v>
      </c>
      <c r="B14" s="9">
        <v>2120.578</v>
      </c>
      <c r="C14" s="10" t="s">
        <v>159</v>
      </c>
      <c r="D14" s="9">
        <v>49230.720000000001</v>
      </c>
      <c r="E14" s="10" t="s">
        <v>180</v>
      </c>
      <c r="F14" s="9">
        <v>1608.537</v>
      </c>
      <c r="G14" s="10" t="s">
        <v>180</v>
      </c>
      <c r="H14" s="9">
        <v>16740.832999999999</v>
      </c>
      <c r="I14" s="10" t="s">
        <v>180</v>
      </c>
      <c r="J14" s="9">
        <v>6600.8</v>
      </c>
      <c r="K14" s="10" t="s">
        <v>159</v>
      </c>
      <c r="L14" s="9">
        <v>2021.279</v>
      </c>
      <c r="M14" s="10" t="s">
        <v>159</v>
      </c>
      <c r="N14" s="9">
        <v>32418.159</v>
      </c>
      <c r="O14" s="10" t="s">
        <v>180</v>
      </c>
      <c r="P14" s="9">
        <v>1746.009</v>
      </c>
      <c r="Q14" s="10" t="s">
        <v>159</v>
      </c>
      <c r="R14" s="9">
        <v>112486.91499999999</v>
      </c>
      <c r="S14" s="10" t="s">
        <v>180</v>
      </c>
    </row>
    <row r="15" spans="1:19" x14ac:dyDescent="0.2">
      <c r="A15" s="12" t="s">
        <v>181</v>
      </c>
      <c r="B15" s="9">
        <v>2215.3249999999998</v>
      </c>
      <c r="C15" s="10" t="s">
        <v>159</v>
      </c>
      <c r="D15" s="9">
        <v>51837.141000000003</v>
      </c>
      <c r="E15" s="10" t="s">
        <v>180</v>
      </c>
      <c r="F15" s="9">
        <v>1597.181</v>
      </c>
      <c r="G15" s="10" t="s">
        <v>180</v>
      </c>
      <c r="H15" s="9">
        <v>19162.861000000001</v>
      </c>
      <c r="I15" s="10" t="s">
        <v>180</v>
      </c>
      <c r="J15" s="9">
        <v>7341.5708379999996</v>
      </c>
      <c r="K15" s="10" t="s">
        <v>159</v>
      </c>
      <c r="L15" s="9">
        <v>2150.0120000000002</v>
      </c>
      <c r="M15" s="10" t="s">
        <v>159</v>
      </c>
      <c r="N15" s="9">
        <v>31876.690999999999</v>
      </c>
      <c r="O15" s="10" t="s">
        <v>180</v>
      </c>
      <c r="P15" s="9">
        <v>1915.4290000000001</v>
      </c>
      <c r="Q15" s="10" t="s">
        <v>159</v>
      </c>
      <c r="R15" s="9">
        <v>118096.210838</v>
      </c>
      <c r="S15" s="10" t="s">
        <v>180</v>
      </c>
    </row>
    <row r="16" spans="1:19" x14ac:dyDescent="0.2">
      <c r="A16" s="12" t="s">
        <v>182</v>
      </c>
      <c r="B16" s="9">
        <v>2174.3780000000002</v>
      </c>
      <c r="C16" s="10" t="s">
        <v>159</v>
      </c>
      <c r="D16" s="9">
        <v>55496.847999999998</v>
      </c>
      <c r="E16" s="10" t="s">
        <v>180</v>
      </c>
      <c r="F16" s="9">
        <v>1736.617</v>
      </c>
      <c r="G16" s="10" t="s">
        <v>180</v>
      </c>
      <c r="H16" s="9">
        <v>21247.321</v>
      </c>
      <c r="I16" s="10" t="s">
        <v>180</v>
      </c>
      <c r="J16" s="9">
        <v>7809.7120000000004</v>
      </c>
      <c r="K16" s="10" t="s">
        <v>159</v>
      </c>
      <c r="L16" s="9">
        <v>2249.0219999999999</v>
      </c>
      <c r="M16" s="10" t="s">
        <v>159</v>
      </c>
      <c r="N16" s="9">
        <v>32659.433000000001</v>
      </c>
      <c r="O16" s="10" t="s">
        <v>180</v>
      </c>
      <c r="P16" s="9">
        <v>2047.3240000000001</v>
      </c>
      <c r="Q16" s="10" t="s">
        <v>159</v>
      </c>
      <c r="R16" s="9">
        <v>125420.655</v>
      </c>
      <c r="S16" s="10" t="s">
        <v>180</v>
      </c>
    </row>
    <row r="17" spans="1:19" x14ac:dyDescent="0.2">
      <c r="A17" s="12" t="s">
        <v>183</v>
      </c>
      <c r="B17" s="9">
        <v>2301.636</v>
      </c>
      <c r="C17" s="10" t="s">
        <v>159</v>
      </c>
      <c r="D17" s="9">
        <v>58090.858999999997</v>
      </c>
      <c r="E17" s="10" t="s">
        <v>180</v>
      </c>
      <c r="F17" s="9">
        <v>1904.5783300000001</v>
      </c>
      <c r="G17" s="10" t="s">
        <v>180</v>
      </c>
      <c r="H17" s="9">
        <v>22648.319</v>
      </c>
      <c r="I17" s="10" t="s">
        <v>180</v>
      </c>
      <c r="J17" s="9">
        <v>8189.3940000000002</v>
      </c>
      <c r="K17" s="10" t="s">
        <v>159</v>
      </c>
      <c r="L17" s="9">
        <v>2079.3088200000002</v>
      </c>
      <c r="M17" s="10" t="s">
        <v>159</v>
      </c>
      <c r="N17" s="9">
        <v>33414.731</v>
      </c>
      <c r="O17" s="10" t="s">
        <v>180</v>
      </c>
      <c r="P17" s="9">
        <v>2240.9769999999999</v>
      </c>
      <c r="Q17" s="10" t="s">
        <v>159</v>
      </c>
      <c r="R17" s="9">
        <v>130869.80315000001</v>
      </c>
      <c r="S17" s="10" t="s">
        <v>180</v>
      </c>
    </row>
    <row r="18" spans="1:19" x14ac:dyDescent="0.2">
      <c r="A18" s="12" t="s">
        <v>184</v>
      </c>
      <c r="B18" s="9">
        <v>2285.1579999999999</v>
      </c>
      <c r="C18" s="10" t="s">
        <v>159</v>
      </c>
      <c r="D18" s="9">
        <v>61530.771000000001</v>
      </c>
      <c r="E18" s="10" t="s">
        <v>180</v>
      </c>
      <c r="F18" s="9">
        <v>1821.623</v>
      </c>
      <c r="G18" s="10" t="s">
        <v>180</v>
      </c>
      <c r="H18" s="9">
        <v>21897.521419199998</v>
      </c>
      <c r="I18" s="10" t="s">
        <v>180</v>
      </c>
      <c r="J18" s="9">
        <v>8913.5419999999995</v>
      </c>
      <c r="K18" s="10" t="s">
        <v>159</v>
      </c>
      <c r="L18" s="9">
        <v>76.155000000000001</v>
      </c>
      <c r="M18" s="10" t="s">
        <v>180</v>
      </c>
      <c r="N18" s="9">
        <v>34449.548999999999</v>
      </c>
      <c r="O18" s="10" t="s">
        <v>180</v>
      </c>
      <c r="P18" s="9">
        <v>2805.42</v>
      </c>
      <c r="Q18" s="10" t="s">
        <v>159</v>
      </c>
      <c r="R18" s="9">
        <v>133779.73941919999</v>
      </c>
      <c r="S18" s="10" t="s">
        <v>180</v>
      </c>
    </row>
    <row r="19" spans="1:19" x14ac:dyDescent="0.2">
      <c r="A19" s="12" t="s">
        <v>185</v>
      </c>
      <c r="B19" s="9">
        <v>2249.9319999999998</v>
      </c>
      <c r="C19" s="10" t="s">
        <v>159</v>
      </c>
      <c r="D19" s="9">
        <v>56657.45</v>
      </c>
      <c r="E19" s="10" t="s">
        <v>180</v>
      </c>
      <c r="F19" s="9">
        <v>1964.9213698599999</v>
      </c>
      <c r="G19" s="10" t="s">
        <v>180</v>
      </c>
      <c r="H19" s="9">
        <v>24026.119132489999</v>
      </c>
      <c r="I19" s="10" t="s">
        <v>180</v>
      </c>
      <c r="J19" s="9">
        <v>8685.4240000000009</v>
      </c>
      <c r="K19" s="10" t="s">
        <v>159</v>
      </c>
      <c r="L19" s="9">
        <v>79.710999999999999</v>
      </c>
      <c r="M19" s="10" t="s">
        <v>180</v>
      </c>
      <c r="N19" s="9">
        <v>36171.063000000002</v>
      </c>
      <c r="O19" s="10" t="s">
        <v>180</v>
      </c>
      <c r="P19" s="9">
        <v>3018.3249999999998</v>
      </c>
      <c r="Q19" s="10" t="s">
        <v>159</v>
      </c>
      <c r="R19" s="9">
        <v>132852.94550234999</v>
      </c>
      <c r="S19" s="10" t="s">
        <v>180</v>
      </c>
    </row>
    <row r="20" spans="1:19" x14ac:dyDescent="0.2">
      <c r="A20" s="12" t="s">
        <v>187</v>
      </c>
      <c r="B20" s="9">
        <v>2239.0949999999998</v>
      </c>
      <c r="C20" s="10" t="s">
        <v>159</v>
      </c>
      <c r="D20" s="9">
        <v>59380.161</v>
      </c>
      <c r="E20" s="10" t="s">
        <v>180</v>
      </c>
      <c r="F20" s="9">
        <v>2047.32112525</v>
      </c>
      <c r="G20" s="10" t="s">
        <v>180</v>
      </c>
      <c r="H20" s="9">
        <v>25616.436000000002</v>
      </c>
      <c r="I20" s="10" t="s">
        <v>180</v>
      </c>
      <c r="J20" s="9">
        <v>8825.848</v>
      </c>
      <c r="K20" s="10" t="s">
        <v>159</v>
      </c>
      <c r="L20" s="9">
        <v>77.344999999999999</v>
      </c>
      <c r="M20" s="10" t="s">
        <v>180</v>
      </c>
      <c r="N20" s="9">
        <v>37861.052000000003</v>
      </c>
      <c r="O20" s="10" t="s">
        <v>180</v>
      </c>
      <c r="P20" s="9">
        <v>3327.0616212999998</v>
      </c>
      <c r="Q20" s="10" t="s">
        <v>159</v>
      </c>
      <c r="R20" s="9">
        <v>139374.31974655</v>
      </c>
      <c r="S20" s="10" t="s">
        <v>180</v>
      </c>
    </row>
    <row r="21" spans="1:19" x14ac:dyDescent="0.2">
      <c r="A21" s="12" t="s">
        <v>188</v>
      </c>
      <c r="B21" s="9">
        <v>2236.5230000000001</v>
      </c>
      <c r="C21" s="10" t="s">
        <v>159</v>
      </c>
      <c r="D21" s="9">
        <v>59264.343000000001</v>
      </c>
      <c r="E21" s="10" t="s">
        <v>180</v>
      </c>
      <c r="F21" s="9">
        <v>1904.287842</v>
      </c>
      <c r="G21" s="10" t="s">
        <v>180</v>
      </c>
      <c r="H21" s="9">
        <v>24961.631000000001</v>
      </c>
      <c r="I21" s="10" t="s">
        <v>180</v>
      </c>
      <c r="J21" s="9">
        <v>8673.1919999999991</v>
      </c>
      <c r="K21" s="10" t="s">
        <v>159</v>
      </c>
      <c r="L21" s="9">
        <v>89.49</v>
      </c>
      <c r="M21" s="10" t="s">
        <v>180</v>
      </c>
      <c r="N21" s="9">
        <v>37561.689050530003</v>
      </c>
      <c r="O21" s="10" t="s">
        <v>180</v>
      </c>
      <c r="P21" s="9">
        <v>3302.5610000000001</v>
      </c>
      <c r="Q21" s="10" t="s">
        <v>159</v>
      </c>
      <c r="R21" s="9">
        <v>137993.71689253001</v>
      </c>
      <c r="S21" s="10" t="s">
        <v>180</v>
      </c>
    </row>
    <row r="22" spans="1:19" x14ac:dyDescent="0.2">
      <c r="A22" s="12" t="s">
        <v>189</v>
      </c>
      <c r="B22" s="9">
        <v>2339.2449999999999</v>
      </c>
      <c r="C22" s="10" t="s">
        <v>159</v>
      </c>
      <c r="D22" s="9">
        <v>63927.173000000003</v>
      </c>
      <c r="E22" s="10" t="s">
        <v>180</v>
      </c>
      <c r="F22" s="9">
        <v>1787.787902</v>
      </c>
      <c r="G22" s="10" t="s">
        <v>180</v>
      </c>
      <c r="H22" s="9">
        <v>26217.917000000001</v>
      </c>
      <c r="I22" s="10" t="s">
        <v>180</v>
      </c>
      <c r="J22" s="9">
        <v>8889.3019999999997</v>
      </c>
      <c r="K22" s="10" t="s">
        <v>159</v>
      </c>
      <c r="L22" s="9">
        <v>83.388000000000005</v>
      </c>
      <c r="M22" s="10" t="s">
        <v>180</v>
      </c>
      <c r="N22" s="9">
        <v>39104.106</v>
      </c>
      <c r="O22" s="10" t="s">
        <v>180</v>
      </c>
      <c r="P22" s="9">
        <v>3311.3649999999998</v>
      </c>
      <c r="Q22" s="10" t="s">
        <v>159</v>
      </c>
      <c r="R22" s="9">
        <v>145660.283902</v>
      </c>
      <c r="S22" s="10" t="s">
        <v>180</v>
      </c>
    </row>
    <row r="23" spans="1:19" x14ac:dyDescent="0.2">
      <c r="A23" s="12" t="s">
        <v>190</v>
      </c>
      <c r="B23" s="9">
        <v>2364.98</v>
      </c>
      <c r="C23" s="10" t="s">
        <v>159</v>
      </c>
      <c r="D23" s="9">
        <v>67071.183999999994</v>
      </c>
      <c r="E23" s="10" t="s">
        <v>180</v>
      </c>
      <c r="F23" s="9">
        <v>1828.806846</v>
      </c>
      <c r="G23" s="10" t="s">
        <v>180</v>
      </c>
      <c r="H23" s="9">
        <v>27586.187999999998</v>
      </c>
      <c r="I23" s="10" t="s">
        <v>180</v>
      </c>
      <c r="J23" s="9">
        <v>8953.6209999999992</v>
      </c>
      <c r="K23" s="10" t="s">
        <v>159</v>
      </c>
      <c r="L23" s="9">
        <v>90.635999999999996</v>
      </c>
      <c r="M23" s="10" t="s">
        <v>180</v>
      </c>
      <c r="N23" s="9">
        <v>39785.9</v>
      </c>
      <c r="O23" s="10" t="s">
        <v>180</v>
      </c>
      <c r="P23" s="9">
        <v>3802.0949999999998</v>
      </c>
      <c r="Q23" s="10" t="s">
        <v>159</v>
      </c>
      <c r="R23" s="9">
        <v>151483.41084600001</v>
      </c>
      <c r="S23" s="10" t="s">
        <v>180</v>
      </c>
    </row>
    <row r="24" spans="1:19" x14ac:dyDescent="0.2">
      <c r="A24" s="12" t="s">
        <v>191</v>
      </c>
      <c r="B24" s="9">
        <v>2375.3939999999998</v>
      </c>
      <c r="C24" s="10" t="s">
        <v>159</v>
      </c>
      <c r="D24" s="9">
        <v>68825.195000000007</v>
      </c>
      <c r="E24" s="10" t="s">
        <v>180</v>
      </c>
      <c r="F24" s="9">
        <v>1838.648786</v>
      </c>
      <c r="G24" s="10" t="s">
        <v>180</v>
      </c>
      <c r="H24" s="9">
        <v>28347.853999999999</v>
      </c>
      <c r="I24" s="10" t="s">
        <v>180</v>
      </c>
      <c r="J24" s="9">
        <v>8901.5280000000002</v>
      </c>
      <c r="K24" s="10" t="s">
        <v>159</v>
      </c>
      <c r="L24" s="9">
        <v>110.199</v>
      </c>
      <c r="M24" s="10" t="s">
        <v>180</v>
      </c>
      <c r="N24" s="9">
        <v>38608.125</v>
      </c>
      <c r="O24" s="10" t="s">
        <v>180</v>
      </c>
      <c r="P24" s="9">
        <v>3830.8960000000002</v>
      </c>
      <c r="Q24" s="10" t="s">
        <v>159</v>
      </c>
      <c r="R24" s="9">
        <v>152837.839786</v>
      </c>
      <c r="S24" s="10" t="s">
        <v>180</v>
      </c>
    </row>
    <row r="25" spans="1:19" x14ac:dyDescent="0.2">
      <c r="A25" s="12" t="s">
        <v>192</v>
      </c>
      <c r="B25" s="9">
        <v>2323.6080000000002</v>
      </c>
      <c r="C25" s="10" t="s">
        <v>159</v>
      </c>
      <c r="D25" s="9">
        <v>71157.419571139995</v>
      </c>
      <c r="E25" s="10" t="s">
        <v>180</v>
      </c>
      <c r="F25" s="9">
        <v>1939.3958</v>
      </c>
      <c r="G25" s="10" t="s">
        <v>180</v>
      </c>
      <c r="H25" s="9">
        <v>28865.043000000001</v>
      </c>
      <c r="I25" s="10" t="s">
        <v>180</v>
      </c>
      <c r="J25" s="9">
        <v>8724.6319999999996</v>
      </c>
      <c r="K25" s="10" t="s">
        <v>180</v>
      </c>
      <c r="L25" s="9">
        <v>93.648539999999997</v>
      </c>
      <c r="M25" s="10" t="s">
        <v>180</v>
      </c>
      <c r="N25" s="9">
        <v>39554.653439180001</v>
      </c>
      <c r="O25" s="10" t="s">
        <v>180</v>
      </c>
      <c r="P25" s="9">
        <v>4302.9359999999997</v>
      </c>
      <c r="Q25" s="10" t="s">
        <v>159</v>
      </c>
      <c r="R25" s="9">
        <v>156961.33635031999</v>
      </c>
      <c r="S25" s="10" t="s">
        <v>180</v>
      </c>
    </row>
    <row r="26" spans="1:19" x14ac:dyDescent="0.2">
      <c r="A26" s="12" t="s">
        <v>193</v>
      </c>
      <c r="B26" s="9">
        <v>2165.1880000000001</v>
      </c>
      <c r="C26" s="10" t="s">
        <v>159</v>
      </c>
      <c r="D26" s="9">
        <v>76140.569000000003</v>
      </c>
      <c r="E26" s="10" t="s">
        <v>180</v>
      </c>
      <c r="F26" s="9">
        <v>2106.5714349999998</v>
      </c>
      <c r="G26" s="10" t="s">
        <v>180</v>
      </c>
      <c r="H26" s="9">
        <v>31179.296999999999</v>
      </c>
      <c r="I26" s="10" t="s">
        <v>180</v>
      </c>
      <c r="J26" s="9">
        <v>8497.366</v>
      </c>
      <c r="K26" s="10" t="s">
        <v>180</v>
      </c>
      <c r="L26" s="9">
        <v>93.772300000000001</v>
      </c>
      <c r="M26" s="10" t="s">
        <v>180</v>
      </c>
      <c r="N26" s="9">
        <v>42355.320077999997</v>
      </c>
      <c r="O26" s="10" t="s">
        <v>180</v>
      </c>
      <c r="P26" s="9">
        <v>4553.0240000000003</v>
      </c>
      <c r="Q26" s="10" t="s">
        <v>159</v>
      </c>
      <c r="R26" s="9">
        <v>167091.10781300001</v>
      </c>
      <c r="S26" s="10" t="s">
        <v>180</v>
      </c>
    </row>
    <row r="27" spans="1:19" x14ac:dyDescent="0.2">
      <c r="A27" s="12" t="s">
        <v>195</v>
      </c>
      <c r="B27" s="9">
        <v>2220.4450000000002</v>
      </c>
      <c r="C27" s="10" t="s">
        <v>159</v>
      </c>
      <c r="D27" s="9">
        <v>81057.679000000004</v>
      </c>
      <c r="E27" s="10" t="s">
        <v>180</v>
      </c>
      <c r="F27" s="9">
        <v>2135.1743000000001</v>
      </c>
      <c r="G27" s="10" t="s">
        <v>180</v>
      </c>
      <c r="H27" s="9">
        <v>32814.517</v>
      </c>
      <c r="I27" s="10" t="s">
        <v>180</v>
      </c>
      <c r="J27" s="9">
        <v>8464.31</v>
      </c>
      <c r="K27" s="10" t="s">
        <v>180</v>
      </c>
      <c r="L27" s="9">
        <v>100.79</v>
      </c>
      <c r="M27" s="10" t="s">
        <v>180</v>
      </c>
      <c r="N27" s="9">
        <v>44277.118999999999</v>
      </c>
      <c r="O27" s="10" t="s">
        <v>180</v>
      </c>
      <c r="P27" s="9">
        <v>5272.53</v>
      </c>
      <c r="Q27" s="10" t="s">
        <v>159</v>
      </c>
      <c r="R27" s="9">
        <v>176342.5643</v>
      </c>
      <c r="S27" s="10" t="s">
        <v>180</v>
      </c>
    </row>
    <row r="28" spans="1:19" x14ac:dyDescent="0.2">
      <c r="A28" s="12" t="s">
        <v>196</v>
      </c>
      <c r="B28" s="9">
        <v>2279.5619999999999</v>
      </c>
      <c r="C28" s="10" t="s">
        <v>159</v>
      </c>
      <c r="D28" s="9">
        <v>82282.914999999994</v>
      </c>
      <c r="E28" s="10" t="s">
        <v>180</v>
      </c>
      <c r="F28" s="9">
        <v>2143.5698579999998</v>
      </c>
      <c r="G28" s="10" t="s">
        <v>180</v>
      </c>
      <c r="H28" s="9">
        <v>33738.010296</v>
      </c>
      <c r="I28" s="10" t="s">
        <v>180</v>
      </c>
      <c r="J28" s="9">
        <v>8030.9</v>
      </c>
      <c r="K28" s="10" t="s">
        <v>180</v>
      </c>
      <c r="L28" s="9">
        <v>96.143100000000004</v>
      </c>
      <c r="M28" s="10" t="s">
        <v>180</v>
      </c>
      <c r="N28" s="9">
        <v>41659.438732859999</v>
      </c>
      <c r="O28" s="10" t="s">
        <v>180</v>
      </c>
      <c r="P28" s="9">
        <v>4408.951</v>
      </c>
      <c r="Q28" s="10" t="s">
        <v>159</v>
      </c>
      <c r="R28" s="9">
        <v>174639.48998685999</v>
      </c>
      <c r="S28" s="10" t="s">
        <v>180</v>
      </c>
    </row>
    <row r="29" spans="1:19" x14ac:dyDescent="0.2">
      <c r="A29" s="12" t="s">
        <v>198</v>
      </c>
      <c r="B29" s="9">
        <v>2247.0079999999998</v>
      </c>
      <c r="C29" s="10" t="s">
        <v>159</v>
      </c>
      <c r="D29" s="9">
        <v>85182.433999999994</v>
      </c>
      <c r="E29" s="10" t="s">
        <v>180</v>
      </c>
      <c r="F29" s="9">
        <v>2387.6880000000001</v>
      </c>
      <c r="G29" s="10" t="s">
        <v>180</v>
      </c>
      <c r="H29" s="9">
        <v>35271.285148280003</v>
      </c>
      <c r="I29" s="10" t="s">
        <v>180</v>
      </c>
      <c r="J29" s="9">
        <v>8034.7529999999997</v>
      </c>
      <c r="K29" s="10" t="s">
        <v>180</v>
      </c>
      <c r="L29" s="9">
        <v>99.470626999999993</v>
      </c>
      <c r="M29" s="10" t="s">
        <v>180</v>
      </c>
      <c r="N29" s="9">
        <v>43985.73251365</v>
      </c>
      <c r="O29" s="10" t="s">
        <v>180</v>
      </c>
      <c r="P29" s="9">
        <v>4198.442</v>
      </c>
      <c r="Q29" s="10" t="s">
        <v>159</v>
      </c>
      <c r="R29" s="9">
        <v>181406.81328892999</v>
      </c>
      <c r="S29" s="10" t="s">
        <v>180</v>
      </c>
    </row>
    <row r="30" spans="1:19" x14ac:dyDescent="0.2">
      <c r="A30" s="12" t="s">
        <v>199</v>
      </c>
      <c r="B30" s="9">
        <v>2240.1489999999999</v>
      </c>
      <c r="C30" s="10" t="s">
        <v>159</v>
      </c>
      <c r="D30" s="9">
        <v>88467.141300000003</v>
      </c>
      <c r="E30" s="10" t="s">
        <v>180</v>
      </c>
      <c r="F30" s="9">
        <v>2383.5</v>
      </c>
      <c r="G30" s="10" t="s">
        <v>180</v>
      </c>
      <c r="H30" s="9">
        <v>36684.443893379997</v>
      </c>
      <c r="I30" s="10" t="s">
        <v>180</v>
      </c>
      <c r="J30" s="9">
        <v>8189.78</v>
      </c>
      <c r="K30" s="10" t="s">
        <v>180</v>
      </c>
      <c r="L30" s="9">
        <v>120.26936600000001</v>
      </c>
      <c r="M30" s="10" t="s">
        <v>180</v>
      </c>
      <c r="N30" s="9">
        <v>44179.197302139997</v>
      </c>
      <c r="O30" s="10" t="s">
        <v>180</v>
      </c>
      <c r="P30" s="9">
        <v>4335.66</v>
      </c>
      <c r="Q30" s="10" t="s">
        <v>159</v>
      </c>
      <c r="R30" s="9">
        <v>186600.14086151999</v>
      </c>
      <c r="S30" s="10" t="s">
        <v>180</v>
      </c>
    </row>
    <row r="31" spans="1:19" x14ac:dyDescent="0.2">
      <c r="A31" s="12" t="s">
        <v>200</v>
      </c>
      <c r="B31" s="9">
        <v>1768.7550000000001</v>
      </c>
      <c r="C31" s="10" t="s">
        <v>159</v>
      </c>
      <c r="D31" s="9">
        <v>75960.441000000006</v>
      </c>
      <c r="E31" s="10" t="s">
        <v>180</v>
      </c>
      <c r="F31" s="9">
        <v>2085.9290000000001</v>
      </c>
      <c r="G31" s="10" t="s">
        <v>159</v>
      </c>
      <c r="H31" s="9">
        <v>28564.074056410002</v>
      </c>
      <c r="I31" s="10" t="s">
        <v>180</v>
      </c>
      <c r="J31" s="9">
        <v>6304.8519999999999</v>
      </c>
      <c r="K31" s="10" t="s">
        <v>180</v>
      </c>
      <c r="L31" s="9">
        <v>132.997468</v>
      </c>
      <c r="M31" s="10" t="s">
        <v>180</v>
      </c>
      <c r="N31" s="9">
        <v>33296.204711480001</v>
      </c>
      <c r="O31" s="10" t="s">
        <v>180</v>
      </c>
      <c r="P31" s="9">
        <v>3513.5030000000002</v>
      </c>
      <c r="Q31" s="10" t="s">
        <v>159</v>
      </c>
      <c r="R31" s="9">
        <v>151626.75623589</v>
      </c>
      <c r="S31" s="10" t="s">
        <v>180</v>
      </c>
    </row>
    <row r="32" spans="1:19" x14ac:dyDescent="0.2">
      <c r="A32" s="15" t="s">
        <v>201</v>
      </c>
      <c r="B32" s="13">
        <v>2277.69380275</v>
      </c>
      <c r="C32" s="14" t="s">
        <v>159</v>
      </c>
      <c r="D32" s="13">
        <v>88301.258000000002</v>
      </c>
      <c r="E32" s="14" t="s">
        <v>180</v>
      </c>
      <c r="F32" s="13">
        <v>3005.7040000000002</v>
      </c>
      <c r="G32" s="14" t="s">
        <v>159</v>
      </c>
      <c r="H32" s="13">
        <v>42026.793534559998</v>
      </c>
      <c r="I32" s="14" t="s">
        <v>180</v>
      </c>
      <c r="J32" s="13">
        <v>9291.1769999999997</v>
      </c>
      <c r="K32" s="14" t="s">
        <v>180</v>
      </c>
      <c r="L32" s="13">
        <v>143.88812315000001</v>
      </c>
      <c r="M32" s="14" t="s">
        <v>180</v>
      </c>
      <c r="N32" s="13">
        <v>22753.61984119</v>
      </c>
      <c r="O32" s="14" t="s">
        <v>180</v>
      </c>
      <c r="P32" s="13">
        <v>3783.893</v>
      </c>
      <c r="Q32" s="14" t="s">
        <v>159</v>
      </c>
      <c r="R32" s="13">
        <v>171584.02730165</v>
      </c>
      <c r="S32" s="14" t="s">
        <v>180</v>
      </c>
    </row>
    <row r="34" spans="1:2" x14ac:dyDescent="0.2">
      <c r="A34" s="16" t="s">
        <v>202</v>
      </c>
      <c r="B34" s="16" t="s">
        <v>203</v>
      </c>
    </row>
    <row r="37" spans="1:2" x14ac:dyDescent="0.2">
      <c r="B37" s="16" t="s">
        <v>208</v>
      </c>
    </row>
    <row r="40" spans="1:2" x14ac:dyDescent="0.2">
      <c r="A40" s="17" t="str">
        <f>HYPERLINK("#'MINOR_GAMING 15'!A2", "&lt;&lt;&lt; Previous table")</f>
        <v>&lt;&lt;&lt; Previous table</v>
      </c>
    </row>
    <row r="41" spans="1:2" x14ac:dyDescent="0.2">
      <c r="A41" s="17" t="str">
        <f>HYPERLINK("#'GAMING 2'!A2", "&gt;&gt;&gt; Next table")</f>
        <v>&gt;&gt;&gt; Next table</v>
      </c>
    </row>
  </sheetData>
  <mergeCells count="12">
    <mergeCell ref="A2:S2"/>
    <mergeCell ref="A3:S3"/>
    <mergeCell ref="A6:S6"/>
    <mergeCell ref="B5:C5"/>
    <mergeCell ref="D5:E5"/>
    <mergeCell ref="F5:G5"/>
    <mergeCell ref="H5:I5"/>
    <mergeCell ref="J5:K5"/>
    <mergeCell ref="L5:M5"/>
    <mergeCell ref="N5:O5"/>
    <mergeCell ref="P5:Q5"/>
    <mergeCell ref="R5:S5"/>
  </mergeCells>
  <pageMargins left="0.7" right="0.7" top="0.75" bottom="0.75" header="0.3" footer="0.3"/>
  <pageSetup paperSize="9" orientation="portrait" horizontalDpi="300" verticalDpi="300"/>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D00-000000000000}">
  <dimension ref="A1:S41"/>
  <sheetViews>
    <sheetView workbookViewId="0"/>
  </sheetViews>
  <sheetFormatPr defaultColWidth="11.42578125" defaultRowHeight="12.75" x14ac:dyDescent="0.2"/>
  <cols>
    <col min="1" max="2" width="12.7109375" customWidth="1"/>
    <col min="3" max="3" width="4.42578125" customWidth="1"/>
    <col min="4" max="4" width="12.7109375" customWidth="1"/>
    <col min="5" max="5" width="4.42578125" customWidth="1"/>
    <col min="6" max="6" width="12.7109375" customWidth="1"/>
    <col min="7" max="7" width="4.42578125" customWidth="1"/>
    <col min="8" max="8" width="12.7109375" customWidth="1"/>
    <col min="9" max="9" width="4.42578125" customWidth="1"/>
    <col min="10" max="10" width="12.7109375" customWidth="1"/>
    <col min="11" max="11" width="4.42578125" customWidth="1"/>
    <col min="12" max="12" width="12.7109375" customWidth="1"/>
    <col min="13" max="13" width="4.42578125" customWidth="1"/>
    <col min="14" max="14" width="12.7109375" customWidth="1"/>
    <col min="15" max="15" width="4.42578125" customWidth="1"/>
    <col min="16" max="16" width="12.7109375" customWidth="1"/>
    <col min="17" max="17" width="4.42578125" customWidth="1"/>
    <col min="18" max="18" width="12.7109375" customWidth="1"/>
    <col min="19" max="19" width="4.42578125" customWidth="1"/>
  </cols>
  <sheetData>
    <row r="1" spans="1:19" x14ac:dyDescent="0.2">
      <c r="A1" s="8" t="str">
        <f>HYPERLINK("#'INDEX'!B97", "Link to index")</f>
        <v>Link to index</v>
      </c>
    </row>
    <row r="2" spans="1:19" ht="15.75" customHeight="1" x14ac:dyDescent="0.2">
      <c r="A2" s="25" t="s">
        <v>397</v>
      </c>
      <c r="B2" s="24"/>
      <c r="C2" s="24"/>
      <c r="D2" s="24"/>
      <c r="E2" s="24"/>
      <c r="F2" s="24"/>
      <c r="G2" s="24"/>
      <c r="H2" s="24"/>
      <c r="I2" s="24"/>
      <c r="J2" s="24"/>
      <c r="K2" s="24"/>
      <c r="L2" s="24"/>
      <c r="M2" s="24"/>
      <c r="N2" s="24"/>
      <c r="O2" s="24"/>
      <c r="P2" s="24"/>
      <c r="Q2" s="24"/>
      <c r="R2" s="24"/>
      <c r="S2" s="24"/>
    </row>
    <row r="3" spans="1:19" ht="15.75" customHeight="1" x14ac:dyDescent="0.2">
      <c r="A3" s="25" t="s">
        <v>115</v>
      </c>
      <c r="B3" s="24"/>
      <c r="C3" s="24"/>
      <c r="D3" s="24"/>
      <c r="E3" s="24"/>
      <c r="F3" s="24"/>
      <c r="G3" s="24"/>
      <c r="H3" s="24"/>
      <c r="I3" s="24"/>
      <c r="J3" s="24"/>
      <c r="K3" s="24"/>
      <c r="L3" s="24"/>
      <c r="M3" s="24"/>
      <c r="N3" s="24"/>
      <c r="O3" s="24"/>
      <c r="P3" s="24"/>
      <c r="Q3" s="24"/>
      <c r="R3" s="24"/>
      <c r="S3" s="24"/>
    </row>
    <row r="4" spans="1:19" ht="15.75" customHeight="1" x14ac:dyDescent="0.2"/>
    <row r="5" spans="1:19" ht="55.5" customHeight="1" x14ac:dyDescent="0.2">
      <c r="A5" s="11" t="s">
        <v>159</v>
      </c>
      <c r="B5" s="27" t="s">
        <v>160</v>
      </c>
      <c r="C5" s="27" t="s">
        <v>159</v>
      </c>
      <c r="D5" s="27" t="s">
        <v>161</v>
      </c>
      <c r="E5" s="27" t="s">
        <v>159</v>
      </c>
      <c r="F5" s="27" t="s">
        <v>162</v>
      </c>
      <c r="G5" s="27" t="s">
        <v>159</v>
      </c>
      <c r="H5" s="27" t="s">
        <v>163</v>
      </c>
      <c r="I5" s="27" t="s">
        <v>159</v>
      </c>
      <c r="J5" s="27" t="s">
        <v>164</v>
      </c>
      <c r="K5" s="27" t="s">
        <v>159</v>
      </c>
      <c r="L5" s="27" t="s">
        <v>165</v>
      </c>
      <c r="M5" s="27" t="s">
        <v>159</v>
      </c>
      <c r="N5" s="27" t="s">
        <v>166</v>
      </c>
      <c r="O5" s="27" t="s">
        <v>159</v>
      </c>
      <c r="P5" s="27" t="s">
        <v>167</v>
      </c>
      <c r="Q5" s="27" t="s">
        <v>159</v>
      </c>
      <c r="R5" s="27" t="s">
        <v>168</v>
      </c>
      <c r="S5" s="27" t="s">
        <v>159</v>
      </c>
    </row>
    <row r="6" spans="1:19" x14ac:dyDescent="0.2">
      <c r="A6" s="26" t="s">
        <v>169</v>
      </c>
      <c r="B6" s="26"/>
      <c r="C6" s="26"/>
      <c r="D6" s="26"/>
      <c r="E6" s="26"/>
      <c r="F6" s="26"/>
      <c r="G6" s="26"/>
      <c r="H6" s="26"/>
      <c r="I6" s="26"/>
      <c r="J6" s="26"/>
      <c r="K6" s="26"/>
      <c r="L6" s="26"/>
      <c r="M6" s="26"/>
      <c r="N6" s="26"/>
      <c r="O6" s="26"/>
      <c r="P6" s="26"/>
      <c r="Q6" s="26"/>
      <c r="R6" s="26"/>
      <c r="S6" s="26"/>
    </row>
    <row r="7" spans="1:19" x14ac:dyDescent="0.2">
      <c r="A7" s="12" t="s">
        <v>170</v>
      </c>
      <c r="B7" s="9">
        <v>2390.5865731909798</v>
      </c>
      <c r="C7" s="10" t="s">
        <v>159</v>
      </c>
      <c r="D7" s="9">
        <v>48466.200907715604</v>
      </c>
      <c r="E7" s="10" t="s">
        <v>159</v>
      </c>
      <c r="F7" s="9">
        <v>1125.34425113464</v>
      </c>
      <c r="G7" s="10" t="s">
        <v>159</v>
      </c>
      <c r="H7" s="9">
        <v>11258.9337856614</v>
      </c>
      <c r="I7" s="10" t="s">
        <v>159</v>
      </c>
      <c r="J7" s="9">
        <v>5830.9757186081697</v>
      </c>
      <c r="K7" s="10" t="s">
        <v>159</v>
      </c>
      <c r="L7" s="9">
        <v>1831.28816187595</v>
      </c>
      <c r="M7" s="10" t="s">
        <v>159</v>
      </c>
      <c r="N7" s="9">
        <v>32624.166527987902</v>
      </c>
      <c r="O7" s="10" t="s">
        <v>159</v>
      </c>
      <c r="P7" s="9">
        <v>4447.8620650529501</v>
      </c>
      <c r="Q7" s="10" t="s">
        <v>159</v>
      </c>
      <c r="R7" s="9">
        <v>107975.357991228</v>
      </c>
      <c r="S7" s="10" t="s">
        <v>159</v>
      </c>
    </row>
    <row r="8" spans="1:19" x14ac:dyDescent="0.2">
      <c r="A8" s="12" t="s">
        <v>171</v>
      </c>
      <c r="B8" s="9">
        <v>2250.2863432835802</v>
      </c>
      <c r="C8" s="10" t="s">
        <v>159</v>
      </c>
      <c r="D8" s="9">
        <v>51572.112649253701</v>
      </c>
      <c r="E8" s="10" t="s">
        <v>159</v>
      </c>
      <c r="F8" s="9">
        <v>1097.0624253731301</v>
      </c>
      <c r="G8" s="10" t="s">
        <v>159</v>
      </c>
      <c r="H8" s="9">
        <v>12570.2359328358</v>
      </c>
      <c r="I8" s="10" t="s">
        <v>159</v>
      </c>
      <c r="J8" s="9">
        <v>6318.6852611940303</v>
      </c>
      <c r="K8" s="10" t="s">
        <v>159</v>
      </c>
      <c r="L8" s="9">
        <v>1983.42175503731</v>
      </c>
      <c r="M8" s="10" t="s">
        <v>159</v>
      </c>
      <c r="N8" s="9">
        <v>40646.208544776098</v>
      </c>
      <c r="O8" s="10" t="s">
        <v>180</v>
      </c>
      <c r="P8" s="9">
        <v>3920.0630597014901</v>
      </c>
      <c r="Q8" s="10" t="s">
        <v>159</v>
      </c>
      <c r="R8" s="9">
        <v>120358.07597145499</v>
      </c>
      <c r="S8" s="10" t="s">
        <v>180</v>
      </c>
    </row>
    <row r="9" spans="1:19" x14ac:dyDescent="0.2">
      <c r="A9" s="12" t="s">
        <v>172</v>
      </c>
      <c r="B9" s="9">
        <v>2405.4652611940301</v>
      </c>
      <c r="C9" s="10" t="s">
        <v>159</v>
      </c>
      <c r="D9" s="9">
        <v>60501.797098182498</v>
      </c>
      <c r="E9" s="10" t="s">
        <v>159</v>
      </c>
      <c r="F9" s="9">
        <v>1271.0378358209</v>
      </c>
      <c r="G9" s="10" t="s">
        <v>159</v>
      </c>
      <c r="H9" s="9">
        <v>16786.840932835799</v>
      </c>
      <c r="I9" s="10" t="s">
        <v>159</v>
      </c>
      <c r="J9" s="9">
        <v>6857.0825373134303</v>
      </c>
      <c r="K9" s="10" t="s">
        <v>159</v>
      </c>
      <c r="L9" s="9">
        <v>2277.6883955223898</v>
      </c>
      <c r="M9" s="10" t="s">
        <v>159</v>
      </c>
      <c r="N9" s="9">
        <v>55981.300149253701</v>
      </c>
      <c r="O9" s="10" t="s">
        <v>180</v>
      </c>
      <c r="P9" s="9">
        <v>3809.64462686567</v>
      </c>
      <c r="Q9" s="10" t="s">
        <v>159</v>
      </c>
      <c r="R9" s="9">
        <v>149890.856836989</v>
      </c>
      <c r="S9" s="10" t="s">
        <v>180</v>
      </c>
    </row>
    <row r="10" spans="1:19" x14ac:dyDescent="0.2">
      <c r="A10" s="12" t="s">
        <v>173</v>
      </c>
      <c r="B10" s="9">
        <v>2701.1880899705002</v>
      </c>
      <c r="C10" s="10" t="s">
        <v>159</v>
      </c>
      <c r="D10" s="9">
        <v>67028.541513174307</v>
      </c>
      <c r="E10" s="10" t="s">
        <v>159</v>
      </c>
      <c r="F10" s="9">
        <v>1440.82728613569</v>
      </c>
      <c r="G10" s="10" t="s">
        <v>159</v>
      </c>
      <c r="H10" s="9">
        <v>19928.5840339233</v>
      </c>
      <c r="I10" s="10" t="s">
        <v>159</v>
      </c>
      <c r="J10" s="9">
        <v>7565.6153023598799</v>
      </c>
      <c r="K10" s="10" t="s">
        <v>159</v>
      </c>
      <c r="L10" s="9">
        <v>2576.9898967551599</v>
      </c>
      <c r="M10" s="10" t="s">
        <v>159</v>
      </c>
      <c r="N10" s="9">
        <v>52773.159734513298</v>
      </c>
      <c r="O10" s="10" t="s">
        <v>180</v>
      </c>
      <c r="P10" s="9">
        <v>3210.26983775811</v>
      </c>
      <c r="Q10" s="10" t="s">
        <v>159</v>
      </c>
      <c r="R10" s="9">
        <v>157225.17569459</v>
      </c>
      <c r="S10" s="10" t="s">
        <v>180</v>
      </c>
    </row>
    <row r="11" spans="1:19" x14ac:dyDescent="0.2">
      <c r="A11" s="12" t="s">
        <v>174</v>
      </c>
      <c r="B11" s="9">
        <v>2902.8679755043199</v>
      </c>
      <c r="C11" s="10" t="s">
        <v>159</v>
      </c>
      <c r="D11" s="9">
        <v>72813.115495940307</v>
      </c>
      <c r="E11" s="10" t="s">
        <v>159</v>
      </c>
      <c r="F11" s="9">
        <v>1738.8019092218999</v>
      </c>
      <c r="G11" s="10" t="s">
        <v>159</v>
      </c>
      <c r="H11" s="9">
        <v>22403.513364553299</v>
      </c>
      <c r="I11" s="10" t="s">
        <v>159</v>
      </c>
      <c r="J11" s="9">
        <v>8058.2058717579202</v>
      </c>
      <c r="K11" s="10" t="s">
        <v>159</v>
      </c>
      <c r="L11" s="9">
        <v>2786.9509173883298</v>
      </c>
      <c r="M11" s="10" t="s">
        <v>159</v>
      </c>
      <c r="N11" s="9">
        <v>57317.852773775201</v>
      </c>
      <c r="O11" s="10" t="s">
        <v>180</v>
      </c>
      <c r="P11" s="9">
        <v>3175.0176152737699</v>
      </c>
      <c r="Q11" s="10" t="s">
        <v>159</v>
      </c>
      <c r="R11" s="9">
        <v>171196.32592341499</v>
      </c>
      <c r="S11" s="10" t="s">
        <v>180</v>
      </c>
    </row>
    <row r="12" spans="1:19" x14ac:dyDescent="0.2">
      <c r="A12" s="12" t="s">
        <v>175</v>
      </c>
      <c r="B12" s="9">
        <v>2921.3006453804401</v>
      </c>
      <c r="C12" s="10" t="s">
        <v>159</v>
      </c>
      <c r="D12" s="9">
        <v>69379.045047248699</v>
      </c>
      <c r="E12" s="10" t="s">
        <v>159</v>
      </c>
      <c r="F12" s="9">
        <v>2060.6722146739098</v>
      </c>
      <c r="G12" s="10" t="s">
        <v>159</v>
      </c>
      <c r="H12" s="9">
        <v>22868.654619565201</v>
      </c>
      <c r="I12" s="10" t="s">
        <v>180</v>
      </c>
      <c r="J12" s="9">
        <v>8472.8994565217399</v>
      </c>
      <c r="K12" s="10" t="s">
        <v>159</v>
      </c>
      <c r="L12" s="9">
        <v>2971.30519701087</v>
      </c>
      <c r="M12" s="10" t="s">
        <v>159</v>
      </c>
      <c r="N12" s="9">
        <v>55926.562805706497</v>
      </c>
      <c r="O12" s="10" t="s">
        <v>180</v>
      </c>
      <c r="P12" s="9">
        <v>2949.4415760869601</v>
      </c>
      <c r="Q12" s="10" t="s">
        <v>159</v>
      </c>
      <c r="R12" s="9">
        <v>167549.881562194</v>
      </c>
      <c r="S12" s="10" t="s">
        <v>180</v>
      </c>
    </row>
    <row r="13" spans="1:19" x14ac:dyDescent="0.2">
      <c r="A13" s="12" t="s">
        <v>176</v>
      </c>
      <c r="B13" s="9">
        <v>3089.7874504623501</v>
      </c>
      <c r="C13" s="10" t="s">
        <v>159</v>
      </c>
      <c r="D13" s="9">
        <v>73075.969418758294</v>
      </c>
      <c r="E13" s="10" t="s">
        <v>180</v>
      </c>
      <c r="F13" s="9">
        <v>2188.3769642638699</v>
      </c>
      <c r="G13" s="10" t="s">
        <v>180</v>
      </c>
      <c r="H13" s="9">
        <v>23516.254425363299</v>
      </c>
      <c r="I13" s="10" t="s">
        <v>180</v>
      </c>
      <c r="J13" s="9">
        <v>9212.8242073976198</v>
      </c>
      <c r="K13" s="10" t="s">
        <v>159</v>
      </c>
      <c r="L13" s="9">
        <v>2963.5067701453099</v>
      </c>
      <c r="M13" s="10" t="s">
        <v>159</v>
      </c>
      <c r="N13" s="9">
        <v>53822.129161162498</v>
      </c>
      <c r="O13" s="10" t="s">
        <v>180</v>
      </c>
      <c r="P13" s="9">
        <v>2939.31915455746</v>
      </c>
      <c r="Q13" s="10" t="s">
        <v>159</v>
      </c>
      <c r="R13" s="9">
        <v>170808.167552111</v>
      </c>
      <c r="S13" s="10" t="s">
        <v>180</v>
      </c>
    </row>
    <row r="14" spans="1:19" x14ac:dyDescent="0.2">
      <c r="A14" s="12" t="s">
        <v>177</v>
      </c>
      <c r="B14" s="9">
        <v>3194.4604487179499</v>
      </c>
      <c r="C14" s="10" t="s">
        <v>159</v>
      </c>
      <c r="D14" s="9">
        <v>74161.6615384615</v>
      </c>
      <c r="E14" s="10" t="s">
        <v>180</v>
      </c>
      <c r="F14" s="9">
        <v>2423.11663461539</v>
      </c>
      <c r="G14" s="10" t="s">
        <v>180</v>
      </c>
      <c r="H14" s="9">
        <v>25218.562532051299</v>
      </c>
      <c r="I14" s="10" t="s">
        <v>180</v>
      </c>
      <c r="J14" s="9">
        <v>9943.5128205128203</v>
      </c>
      <c r="K14" s="10" t="s">
        <v>159</v>
      </c>
      <c r="L14" s="9">
        <v>3044.8754166666699</v>
      </c>
      <c r="M14" s="10" t="s">
        <v>159</v>
      </c>
      <c r="N14" s="9">
        <v>48835.047211538498</v>
      </c>
      <c r="O14" s="10" t="s">
        <v>180</v>
      </c>
      <c r="P14" s="9">
        <v>2630.2058653846202</v>
      </c>
      <c r="Q14" s="10" t="s">
        <v>159</v>
      </c>
      <c r="R14" s="9">
        <v>169451.442467949</v>
      </c>
      <c r="S14" s="10" t="s">
        <v>180</v>
      </c>
    </row>
    <row r="15" spans="1:19" x14ac:dyDescent="0.2">
      <c r="A15" s="12" t="s">
        <v>181</v>
      </c>
      <c r="B15" s="9">
        <v>3257.8308823529401</v>
      </c>
      <c r="C15" s="10" t="s">
        <v>159</v>
      </c>
      <c r="D15" s="9">
        <v>76231.089705882303</v>
      </c>
      <c r="E15" s="10" t="s">
        <v>180</v>
      </c>
      <c r="F15" s="9">
        <v>2348.7955882352899</v>
      </c>
      <c r="G15" s="10" t="s">
        <v>180</v>
      </c>
      <c r="H15" s="9">
        <v>28180.677941176498</v>
      </c>
      <c r="I15" s="10" t="s">
        <v>180</v>
      </c>
      <c r="J15" s="9">
        <v>10796.427702941201</v>
      </c>
      <c r="K15" s="10" t="s">
        <v>159</v>
      </c>
      <c r="L15" s="9">
        <v>3161.7823529411799</v>
      </c>
      <c r="M15" s="10" t="s">
        <v>159</v>
      </c>
      <c r="N15" s="9">
        <v>46877.4867647059</v>
      </c>
      <c r="O15" s="10" t="s">
        <v>180</v>
      </c>
      <c r="P15" s="9">
        <v>2816.8073529411799</v>
      </c>
      <c r="Q15" s="10" t="s">
        <v>159</v>
      </c>
      <c r="R15" s="9">
        <v>173670.89829117601</v>
      </c>
      <c r="S15" s="10" t="s">
        <v>180</v>
      </c>
    </row>
    <row r="16" spans="1:19" x14ac:dyDescent="0.2">
      <c r="A16" s="12" t="s">
        <v>182</v>
      </c>
      <c r="B16" s="9">
        <v>3123.3424816625902</v>
      </c>
      <c r="C16" s="10" t="s">
        <v>159</v>
      </c>
      <c r="D16" s="9">
        <v>79717.3550122249</v>
      </c>
      <c r="E16" s="10" t="s">
        <v>180</v>
      </c>
      <c r="F16" s="9">
        <v>2494.5293092909501</v>
      </c>
      <c r="G16" s="10" t="s">
        <v>180</v>
      </c>
      <c r="H16" s="9">
        <v>30520.296057457199</v>
      </c>
      <c r="I16" s="10" t="s">
        <v>180</v>
      </c>
      <c r="J16" s="9">
        <v>11218.1070904645</v>
      </c>
      <c r="K16" s="10" t="s">
        <v>159</v>
      </c>
      <c r="L16" s="9">
        <v>3230.5633863080702</v>
      </c>
      <c r="M16" s="10" t="s">
        <v>159</v>
      </c>
      <c r="N16" s="9">
        <v>46912.999724938898</v>
      </c>
      <c r="O16" s="10" t="s">
        <v>180</v>
      </c>
      <c r="P16" s="9">
        <v>2940.8382640586801</v>
      </c>
      <c r="Q16" s="10" t="s">
        <v>159</v>
      </c>
      <c r="R16" s="9">
        <v>180158.031326406</v>
      </c>
      <c r="S16" s="10" t="s">
        <v>180</v>
      </c>
    </row>
    <row r="17" spans="1:19" x14ac:dyDescent="0.2">
      <c r="A17" s="12" t="s">
        <v>183</v>
      </c>
      <c r="B17" s="9">
        <v>3204.2918246445502</v>
      </c>
      <c r="C17" s="10" t="s">
        <v>159</v>
      </c>
      <c r="D17" s="9">
        <v>80872.937588862595</v>
      </c>
      <c r="E17" s="10" t="s">
        <v>180</v>
      </c>
      <c r="F17" s="9">
        <v>2651.5160399881502</v>
      </c>
      <c r="G17" s="10" t="s">
        <v>180</v>
      </c>
      <c r="H17" s="9">
        <v>31530.538892180099</v>
      </c>
      <c r="I17" s="10" t="s">
        <v>180</v>
      </c>
      <c r="J17" s="9">
        <v>11401.111315165899</v>
      </c>
      <c r="K17" s="10" t="s">
        <v>159</v>
      </c>
      <c r="L17" s="9">
        <v>2894.7723501184801</v>
      </c>
      <c r="M17" s="10" t="s">
        <v>159</v>
      </c>
      <c r="N17" s="9">
        <v>46519.323370853097</v>
      </c>
      <c r="O17" s="10" t="s">
        <v>180</v>
      </c>
      <c r="P17" s="9">
        <v>3119.84357227488</v>
      </c>
      <c r="Q17" s="10" t="s">
        <v>159</v>
      </c>
      <c r="R17" s="9">
        <v>182194.334954088</v>
      </c>
      <c r="S17" s="10" t="s">
        <v>180</v>
      </c>
    </row>
    <row r="18" spans="1:19" x14ac:dyDescent="0.2">
      <c r="A18" s="12" t="s">
        <v>184</v>
      </c>
      <c r="B18" s="9">
        <v>3089.8281357882602</v>
      </c>
      <c r="C18" s="10" t="s">
        <v>159</v>
      </c>
      <c r="D18" s="9">
        <v>83197.532710011496</v>
      </c>
      <c r="E18" s="10" t="s">
        <v>180</v>
      </c>
      <c r="F18" s="9">
        <v>2463.06907364787</v>
      </c>
      <c r="G18" s="10" t="s">
        <v>180</v>
      </c>
      <c r="H18" s="9">
        <v>29608.2711939701</v>
      </c>
      <c r="I18" s="10" t="s">
        <v>180</v>
      </c>
      <c r="J18" s="9">
        <v>12052.2575949367</v>
      </c>
      <c r="K18" s="10" t="s">
        <v>159</v>
      </c>
      <c r="L18" s="9">
        <v>102.971375143844</v>
      </c>
      <c r="M18" s="10" t="s">
        <v>180</v>
      </c>
      <c r="N18" s="9">
        <v>46580.230235903298</v>
      </c>
      <c r="O18" s="10" t="s">
        <v>180</v>
      </c>
      <c r="P18" s="9">
        <v>3793.2894131185299</v>
      </c>
      <c r="Q18" s="10" t="s">
        <v>159</v>
      </c>
      <c r="R18" s="9">
        <v>180887.44973252001</v>
      </c>
      <c r="S18" s="10" t="s">
        <v>180</v>
      </c>
    </row>
    <row r="19" spans="1:19" x14ac:dyDescent="0.2">
      <c r="A19" s="12" t="s">
        <v>185</v>
      </c>
      <c r="B19" s="9">
        <v>2943.9533407572399</v>
      </c>
      <c r="C19" s="10" t="s">
        <v>159</v>
      </c>
      <c r="D19" s="9">
        <v>74134.191258351901</v>
      </c>
      <c r="E19" s="10" t="s">
        <v>180</v>
      </c>
      <c r="F19" s="9">
        <v>2571.02740488363</v>
      </c>
      <c r="G19" s="10" t="s">
        <v>180</v>
      </c>
      <c r="H19" s="9">
        <v>31437.293965117799</v>
      </c>
      <c r="I19" s="10" t="s">
        <v>180</v>
      </c>
      <c r="J19" s="9">
        <v>11364.558129175901</v>
      </c>
      <c r="K19" s="10" t="s">
        <v>159</v>
      </c>
      <c r="L19" s="9">
        <v>104.298914253898</v>
      </c>
      <c r="M19" s="10" t="s">
        <v>180</v>
      </c>
      <c r="N19" s="9">
        <v>47328.5067093541</v>
      </c>
      <c r="O19" s="10" t="s">
        <v>180</v>
      </c>
      <c r="P19" s="9">
        <v>3949.3673440980001</v>
      </c>
      <c r="Q19" s="10" t="s">
        <v>159</v>
      </c>
      <c r="R19" s="9">
        <v>173833.19706599199</v>
      </c>
      <c r="S19" s="10" t="s">
        <v>180</v>
      </c>
    </row>
    <row r="20" spans="1:19" x14ac:dyDescent="0.2">
      <c r="A20" s="12" t="s">
        <v>187</v>
      </c>
      <c r="B20" s="9">
        <v>2841.1842602591801</v>
      </c>
      <c r="C20" s="10" t="s">
        <v>159</v>
      </c>
      <c r="D20" s="9">
        <v>75347.396517278597</v>
      </c>
      <c r="E20" s="10" t="s">
        <v>180</v>
      </c>
      <c r="F20" s="9">
        <v>2597.84268052781</v>
      </c>
      <c r="G20" s="10" t="s">
        <v>180</v>
      </c>
      <c r="H20" s="9">
        <v>32504.656911447099</v>
      </c>
      <c r="I20" s="10" t="s">
        <v>180</v>
      </c>
      <c r="J20" s="9">
        <v>11199.1051835853</v>
      </c>
      <c r="K20" s="10" t="s">
        <v>159</v>
      </c>
      <c r="L20" s="9">
        <v>98.142953563714897</v>
      </c>
      <c r="M20" s="10" t="s">
        <v>180</v>
      </c>
      <c r="N20" s="9">
        <v>48041.8316414687</v>
      </c>
      <c r="O20" s="10" t="s">
        <v>180</v>
      </c>
      <c r="P20" s="9">
        <v>4221.7034611528097</v>
      </c>
      <c r="Q20" s="10" t="s">
        <v>159</v>
      </c>
      <c r="R20" s="9">
        <v>176851.863609283</v>
      </c>
      <c r="S20" s="10" t="s">
        <v>180</v>
      </c>
    </row>
    <row r="21" spans="1:19" x14ac:dyDescent="0.2">
      <c r="A21" s="12" t="s">
        <v>188</v>
      </c>
      <c r="B21" s="9">
        <v>2772.0617352320701</v>
      </c>
      <c r="C21" s="10" t="s">
        <v>159</v>
      </c>
      <c r="D21" s="9">
        <v>73455.277452531605</v>
      </c>
      <c r="E21" s="10" t="s">
        <v>180</v>
      </c>
      <c r="F21" s="9">
        <v>2360.2723780063302</v>
      </c>
      <c r="G21" s="10" t="s">
        <v>180</v>
      </c>
      <c r="H21" s="9">
        <v>30938.730406118098</v>
      </c>
      <c r="I21" s="10" t="s">
        <v>180</v>
      </c>
      <c r="J21" s="9">
        <v>10750.0006329114</v>
      </c>
      <c r="K21" s="10" t="s">
        <v>159</v>
      </c>
      <c r="L21" s="9">
        <v>110.918512658228</v>
      </c>
      <c r="M21" s="10" t="s">
        <v>180</v>
      </c>
      <c r="N21" s="9">
        <v>46555.890964528196</v>
      </c>
      <c r="O21" s="10" t="s">
        <v>180</v>
      </c>
      <c r="P21" s="9">
        <v>4093.3641086497901</v>
      </c>
      <c r="Q21" s="10" t="s">
        <v>159</v>
      </c>
      <c r="R21" s="9">
        <v>171036.516190636</v>
      </c>
      <c r="S21" s="10" t="s">
        <v>180</v>
      </c>
    </row>
    <row r="22" spans="1:19" x14ac:dyDescent="0.2">
      <c r="A22" s="12" t="s">
        <v>189</v>
      </c>
      <c r="B22" s="9">
        <v>2813.3192169907902</v>
      </c>
      <c r="C22" s="10" t="s">
        <v>159</v>
      </c>
      <c r="D22" s="9">
        <v>76882.731090071597</v>
      </c>
      <c r="E22" s="10" t="s">
        <v>180</v>
      </c>
      <c r="F22" s="9">
        <v>2150.10315747185</v>
      </c>
      <c r="G22" s="10" t="s">
        <v>180</v>
      </c>
      <c r="H22" s="9">
        <v>31531.271724667298</v>
      </c>
      <c r="I22" s="10" t="s">
        <v>180</v>
      </c>
      <c r="J22" s="9">
        <v>10690.8186796315</v>
      </c>
      <c r="K22" s="10" t="s">
        <v>159</v>
      </c>
      <c r="L22" s="9">
        <v>100.287512794268</v>
      </c>
      <c r="M22" s="10" t="s">
        <v>180</v>
      </c>
      <c r="N22" s="9">
        <v>47028.991351074699</v>
      </c>
      <c r="O22" s="10" t="s">
        <v>180</v>
      </c>
      <c r="P22" s="9">
        <v>3982.4502302968299</v>
      </c>
      <c r="Q22" s="10" t="s">
        <v>159</v>
      </c>
      <c r="R22" s="9">
        <v>175179.97296299899</v>
      </c>
      <c r="S22" s="10" t="s">
        <v>180</v>
      </c>
    </row>
    <row r="23" spans="1:19" x14ac:dyDescent="0.2">
      <c r="A23" s="12" t="s">
        <v>190</v>
      </c>
      <c r="B23" s="9">
        <v>2778.8515000000002</v>
      </c>
      <c r="C23" s="10" t="s">
        <v>159</v>
      </c>
      <c r="D23" s="9">
        <v>78808.641199999998</v>
      </c>
      <c r="E23" s="10" t="s">
        <v>180</v>
      </c>
      <c r="F23" s="9">
        <v>2148.8480440500002</v>
      </c>
      <c r="G23" s="10" t="s">
        <v>180</v>
      </c>
      <c r="H23" s="9">
        <v>32413.7709</v>
      </c>
      <c r="I23" s="10" t="s">
        <v>180</v>
      </c>
      <c r="J23" s="9">
        <v>10520.504675</v>
      </c>
      <c r="K23" s="10" t="s">
        <v>159</v>
      </c>
      <c r="L23" s="9">
        <v>106.4973</v>
      </c>
      <c r="M23" s="10" t="s">
        <v>180</v>
      </c>
      <c r="N23" s="9">
        <v>46748.432500000003</v>
      </c>
      <c r="O23" s="10" t="s">
        <v>180</v>
      </c>
      <c r="P23" s="9">
        <v>4467.4616249999999</v>
      </c>
      <c r="Q23" s="10" t="s">
        <v>159</v>
      </c>
      <c r="R23" s="9">
        <v>177993.00774405</v>
      </c>
      <c r="S23" s="10" t="s">
        <v>180</v>
      </c>
    </row>
    <row r="24" spans="1:19" x14ac:dyDescent="0.2">
      <c r="A24" s="12" t="s">
        <v>191</v>
      </c>
      <c r="B24" s="9">
        <v>2728.3362170087998</v>
      </c>
      <c r="C24" s="10" t="s">
        <v>159</v>
      </c>
      <c r="D24" s="9">
        <v>79051.421432062605</v>
      </c>
      <c r="E24" s="10" t="s">
        <v>180</v>
      </c>
      <c r="F24" s="9">
        <v>2111.8400034701899</v>
      </c>
      <c r="G24" s="10" t="s">
        <v>180</v>
      </c>
      <c r="H24" s="9">
        <v>32559.851857282501</v>
      </c>
      <c r="I24" s="10" t="s">
        <v>180</v>
      </c>
      <c r="J24" s="9">
        <v>10224.1401759531</v>
      </c>
      <c r="K24" s="10" t="s">
        <v>159</v>
      </c>
      <c r="L24" s="9">
        <v>126.572653958944</v>
      </c>
      <c r="M24" s="10" t="s">
        <v>180</v>
      </c>
      <c r="N24" s="9">
        <v>44344.620601173003</v>
      </c>
      <c r="O24" s="10" t="s">
        <v>180</v>
      </c>
      <c r="P24" s="9">
        <v>4400.1004887585495</v>
      </c>
      <c r="Q24" s="10" t="s">
        <v>159</v>
      </c>
      <c r="R24" s="9">
        <v>175546.883429668</v>
      </c>
      <c r="S24" s="10" t="s">
        <v>180</v>
      </c>
    </row>
    <row r="25" spans="1:19" x14ac:dyDescent="0.2">
      <c r="A25" s="12" t="s">
        <v>192</v>
      </c>
      <c r="B25" s="9">
        <v>2600.2280000000001</v>
      </c>
      <c r="C25" s="10" t="s">
        <v>159</v>
      </c>
      <c r="D25" s="9">
        <v>79628.540948656693</v>
      </c>
      <c r="E25" s="10" t="s">
        <v>180</v>
      </c>
      <c r="F25" s="9">
        <v>2170.2762523809502</v>
      </c>
      <c r="G25" s="10" t="s">
        <v>180</v>
      </c>
      <c r="H25" s="9">
        <v>32301.3576428571</v>
      </c>
      <c r="I25" s="10" t="s">
        <v>180</v>
      </c>
      <c r="J25" s="9">
        <v>9763.2786666666707</v>
      </c>
      <c r="K25" s="10" t="s">
        <v>180</v>
      </c>
      <c r="L25" s="9">
        <v>104.797175714286</v>
      </c>
      <c r="M25" s="10" t="s">
        <v>180</v>
      </c>
      <c r="N25" s="9">
        <v>44263.540753368099</v>
      </c>
      <c r="O25" s="10" t="s">
        <v>180</v>
      </c>
      <c r="P25" s="9">
        <v>4815.1902857142904</v>
      </c>
      <c r="Q25" s="10" t="s">
        <v>159</v>
      </c>
      <c r="R25" s="9">
        <v>175647.209725358</v>
      </c>
      <c r="S25" s="10" t="s">
        <v>180</v>
      </c>
    </row>
    <row r="26" spans="1:19" x14ac:dyDescent="0.2">
      <c r="A26" s="12" t="s">
        <v>193</v>
      </c>
      <c r="B26" s="9">
        <v>2382.1122659175999</v>
      </c>
      <c r="C26" s="10" t="s">
        <v>159</v>
      </c>
      <c r="D26" s="9">
        <v>83768.884433520594</v>
      </c>
      <c r="E26" s="10" t="s">
        <v>180</v>
      </c>
      <c r="F26" s="9">
        <v>2317.6230675327702</v>
      </c>
      <c r="G26" s="10" t="s">
        <v>180</v>
      </c>
      <c r="H26" s="9">
        <v>34303.065519662901</v>
      </c>
      <c r="I26" s="10" t="s">
        <v>180</v>
      </c>
      <c r="J26" s="9">
        <v>9348.6938670412001</v>
      </c>
      <c r="K26" s="10" t="s">
        <v>180</v>
      </c>
      <c r="L26" s="9">
        <v>103.167090355805</v>
      </c>
      <c r="M26" s="10" t="s">
        <v>180</v>
      </c>
      <c r="N26" s="9">
        <v>46598.783793679802</v>
      </c>
      <c r="O26" s="10" t="s">
        <v>180</v>
      </c>
      <c r="P26" s="9">
        <v>5009.1790262172299</v>
      </c>
      <c r="Q26" s="10" t="s">
        <v>159</v>
      </c>
      <c r="R26" s="9">
        <v>183831.50906392801</v>
      </c>
      <c r="S26" s="10" t="s">
        <v>180</v>
      </c>
    </row>
    <row r="27" spans="1:19" x14ac:dyDescent="0.2">
      <c r="A27" s="12" t="s">
        <v>195</v>
      </c>
      <c r="B27" s="9">
        <v>2409.07006001847</v>
      </c>
      <c r="C27" s="10" t="s">
        <v>159</v>
      </c>
      <c r="D27" s="9">
        <v>87943.465212373005</v>
      </c>
      <c r="E27" s="10" t="s">
        <v>180</v>
      </c>
      <c r="F27" s="9">
        <v>2316.5556809787599</v>
      </c>
      <c r="G27" s="10" t="s">
        <v>180</v>
      </c>
      <c r="H27" s="9">
        <v>35602.0844644506</v>
      </c>
      <c r="I27" s="10" t="s">
        <v>180</v>
      </c>
      <c r="J27" s="9">
        <v>9183.3464912280706</v>
      </c>
      <c r="K27" s="10" t="s">
        <v>180</v>
      </c>
      <c r="L27" s="9">
        <v>109.352031394275</v>
      </c>
      <c r="M27" s="10" t="s">
        <v>180</v>
      </c>
      <c r="N27" s="9">
        <v>48038.425507848602</v>
      </c>
      <c r="O27" s="10" t="s">
        <v>180</v>
      </c>
      <c r="P27" s="9">
        <v>5720.4272853185603</v>
      </c>
      <c r="Q27" s="10" t="s">
        <v>159</v>
      </c>
      <c r="R27" s="9">
        <v>191322.72673361</v>
      </c>
      <c r="S27" s="10" t="s">
        <v>180</v>
      </c>
    </row>
    <row r="28" spans="1:19" x14ac:dyDescent="0.2">
      <c r="A28" s="12" t="s">
        <v>196</v>
      </c>
      <c r="B28" s="9">
        <v>2430.5674682395602</v>
      </c>
      <c r="C28" s="10" t="s">
        <v>159</v>
      </c>
      <c r="D28" s="9">
        <v>87733.598117059897</v>
      </c>
      <c r="E28" s="10" t="s">
        <v>180</v>
      </c>
      <c r="F28" s="9">
        <v>2285.5667723684201</v>
      </c>
      <c r="G28" s="10" t="s">
        <v>180</v>
      </c>
      <c r="H28" s="9">
        <v>35972.923863702403</v>
      </c>
      <c r="I28" s="10" t="s">
        <v>180</v>
      </c>
      <c r="J28" s="9">
        <v>8562.8924682395591</v>
      </c>
      <c r="K28" s="10" t="s">
        <v>180</v>
      </c>
      <c r="L28" s="9">
        <v>102.511926043557</v>
      </c>
      <c r="M28" s="10" t="s">
        <v>180</v>
      </c>
      <c r="N28" s="9">
        <v>44419.093022786299</v>
      </c>
      <c r="O28" s="10" t="s">
        <v>180</v>
      </c>
      <c r="P28" s="9">
        <v>4701.0139972776797</v>
      </c>
      <c r="Q28" s="10" t="s">
        <v>159</v>
      </c>
      <c r="R28" s="9">
        <v>186208.16763571699</v>
      </c>
      <c r="S28" s="10" t="s">
        <v>180</v>
      </c>
    </row>
    <row r="29" spans="1:19" x14ac:dyDescent="0.2">
      <c r="A29" s="12" t="s">
        <v>198</v>
      </c>
      <c r="B29" s="9">
        <v>2351.05467497774</v>
      </c>
      <c r="C29" s="10" t="s">
        <v>159</v>
      </c>
      <c r="D29" s="9">
        <v>89126.767542297399</v>
      </c>
      <c r="E29" s="10" t="s">
        <v>180</v>
      </c>
      <c r="F29" s="9">
        <v>2498.2487978628701</v>
      </c>
      <c r="G29" s="10" t="s">
        <v>180</v>
      </c>
      <c r="H29" s="9">
        <v>36904.505831904702</v>
      </c>
      <c r="I29" s="10" t="s">
        <v>180</v>
      </c>
      <c r="J29" s="9">
        <v>8406.7985529830803</v>
      </c>
      <c r="K29" s="10" t="s">
        <v>180</v>
      </c>
      <c r="L29" s="9">
        <v>104.076568766696</v>
      </c>
      <c r="M29" s="10" t="s">
        <v>180</v>
      </c>
      <c r="N29" s="9">
        <v>46022.471686143101</v>
      </c>
      <c r="O29" s="10" t="s">
        <v>180</v>
      </c>
      <c r="P29" s="9">
        <v>4392.8489314336603</v>
      </c>
      <c r="Q29" s="10" t="s">
        <v>159</v>
      </c>
      <c r="R29" s="9">
        <v>189806.77258636901</v>
      </c>
      <c r="S29" s="10" t="s">
        <v>180</v>
      </c>
    </row>
    <row r="30" spans="1:19" x14ac:dyDescent="0.2">
      <c r="A30" s="12" t="s">
        <v>199</v>
      </c>
      <c r="B30" s="9">
        <v>2306.9019062226098</v>
      </c>
      <c r="C30" s="10" t="s">
        <v>159</v>
      </c>
      <c r="D30" s="9">
        <v>91103.322548203301</v>
      </c>
      <c r="E30" s="10" t="s">
        <v>180</v>
      </c>
      <c r="F30" s="9">
        <v>2454.5245398773</v>
      </c>
      <c r="G30" s="10" t="s">
        <v>180</v>
      </c>
      <c r="H30" s="9">
        <v>37777.5824493615</v>
      </c>
      <c r="I30" s="10" t="s">
        <v>180</v>
      </c>
      <c r="J30" s="9">
        <v>8433.8225241016607</v>
      </c>
      <c r="K30" s="10" t="s">
        <v>180</v>
      </c>
      <c r="L30" s="9">
        <v>123.853203374233</v>
      </c>
      <c r="M30" s="10" t="s">
        <v>180</v>
      </c>
      <c r="N30" s="9">
        <v>45495.667686252898</v>
      </c>
      <c r="O30" s="10" t="s">
        <v>180</v>
      </c>
      <c r="P30" s="9">
        <v>4464.8558282208596</v>
      </c>
      <c r="Q30" s="10" t="s">
        <v>159</v>
      </c>
      <c r="R30" s="9">
        <v>192160.53068561401</v>
      </c>
      <c r="S30" s="10" t="s">
        <v>180</v>
      </c>
    </row>
    <row r="31" spans="1:19" x14ac:dyDescent="0.2">
      <c r="A31" s="12" t="s">
        <v>200</v>
      </c>
      <c r="B31" s="9">
        <v>1796.2723638720799</v>
      </c>
      <c r="C31" s="10" t="s">
        <v>159</v>
      </c>
      <c r="D31" s="9">
        <v>77142.193755401895</v>
      </c>
      <c r="E31" s="10" t="s">
        <v>180</v>
      </c>
      <c r="F31" s="9">
        <v>2118.3807908383801</v>
      </c>
      <c r="G31" s="10" t="s">
        <v>159</v>
      </c>
      <c r="H31" s="9">
        <v>29008.458959621199</v>
      </c>
      <c r="I31" s="10" t="s">
        <v>180</v>
      </c>
      <c r="J31" s="9">
        <v>6402.9395851339696</v>
      </c>
      <c r="K31" s="10" t="s">
        <v>180</v>
      </c>
      <c r="L31" s="9">
        <v>135.066572947277</v>
      </c>
      <c r="M31" s="10" t="s">
        <v>180</v>
      </c>
      <c r="N31" s="9">
        <v>33814.209624882496</v>
      </c>
      <c r="O31" s="10" t="s">
        <v>180</v>
      </c>
      <c r="P31" s="9">
        <v>3568.16423941227</v>
      </c>
      <c r="Q31" s="10" t="s">
        <v>159</v>
      </c>
      <c r="R31" s="9">
        <v>153985.68589210999</v>
      </c>
      <c r="S31" s="10" t="s">
        <v>180</v>
      </c>
    </row>
    <row r="32" spans="1:19" x14ac:dyDescent="0.2">
      <c r="A32" s="15" t="s">
        <v>201</v>
      </c>
      <c r="B32" s="13">
        <v>2277.69380275</v>
      </c>
      <c r="C32" s="14" t="s">
        <v>159</v>
      </c>
      <c r="D32" s="13">
        <v>88301.258000000002</v>
      </c>
      <c r="E32" s="14" t="s">
        <v>180</v>
      </c>
      <c r="F32" s="13">
        <v>3005.7040000000002</v>
      </c>
      <c r="G32" s="14" t="s">
        <v>159</v>
      </c>
      <c r="H32" s="13">
        <v>42026.793534559998</v>
      </c>
      <c r="I32" s="14" t="s">
        <v>180</v>
      </c>
      <c r="J32" s="13">
        <v>9291.1769999999997</v>
      </c>
      <c r="K32" s="14" t="s">
        <v>180</v>
      </c>
      <c r="L32" s="13">
        <v>143.88812315000001</v>
      </c>
      <c r="M32" s="14" t="s">
        <v>180</v>
      </c>
      <c r="N32" s="13">
        <v>22753.61984119</v>
      </c>
      <c r="O32" s="14" t="s">
        <v>180</v>
      </c>
      <c r="P32" s="13">
        <v>3783.893</v>
      </c>
      <c r="Q32" s="14" t="s">
        <v>159</v>
      </c>
      <c r="R32" s="13">
        <v>171584.02730165</v>
      </c>
      <c r="S32" s="14" t="s">
        <v>180</v>
      </c>
    </row>
    <row r="34" spans="1:2" x14ac:dyDescent="0.2">
      <c r="A34" s="16" t="s">
        <v>202</v>
      </c>
      <c r="B34" s="16" t="s">
        <v>203</v>
      </c>
    </row>
    <row r="37" spans="1:2" x14ac:dyDescent="0.2">
      <c r="B37" s="16" t="s">
        <v>208</v>
      </c>
    </row>
    <row r="40" spans="1:2" x14ac:dyDescent="0.2">
      <c r="A40" s="17" t="str">
        <f>HYPERLINK("#'GAMING 1'!A2", "&lt;&lt;&lt; Previous table")</f>
        <v>&lt;&lt;&lt; Previous table</v>
      </c>
    </row>
    <row r="41" spans="1:2" x14ac:dyDescent="0.2">
      <c r="A41" s="17" t="str">
        <f>HYPERLINK("#'GAMING 3'!A2", "&gt;&gt;&gt; Next table")</f>
        <v>&gt;&gt;&gt; Next table</v>
      </c>
    </row>
  </sheetData>
  <mergeCells count="12">
    <mergeCell ref="A2:S2"/>
    <mergeCell ref="A3:S3"/>
    <mergeCell ref="A6:S6"/>
    <mergeCell ref="B5:C5"/>
    <mergeCell ref="D5:E5"/>
    <mergeCell ref="F5:G5"/>
    <mergeCell ref="H5:I5"/>
    <mergeCell ref="J5:K5"/>
    <mergeCell ref="L5:M5"/>
    <mergeCell ref="N5:O5"/>
    <mergeCell ref="P5:Q5"/>
    <mergeCell ref="R5:S5"/>
  </mergeCells>
  <pageMargins left="0.7" right="0.7" top="0.75" bottom="0.75" header="0.3" footer="0.3"/>
  <pageSetup paperSize="9" orientation="portrait" horizontalDpi="300" verticalDpi="300"/>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E00-000000000000}">
  <dimension ref="A1:S41"/>
  <sheetViews>
    <sheetView workbookViewId="0"/>
  </sheetViews>
  <sheetFormatPr defaultColWidth="11.42578125" defaultRowHeight="12.75" x14ac:dyDescent="0.2"/>
  <cols>
    <col min="1" max="2" width="12.7109375" customWidth="1"/>
    <col min="3" max="3" width="4.42578125" customWidth="1"/>
    <col min="4" max="4" width="12.7109375" customWidth="1"/>
    <col min="5" max="5" width="4.42578125" customWidth="1"/>
    <col min="6" max="6" width="12.7109375" customWidth="1"/>
    <col min="7" max="7" width="4.42578125" customWidth="1"/>
    <col min="8" max="8" width="12.7109375" customWidth="1"/>
    <col min="9" max="9" width="4.42578125" customWidth="1"/>
    <col min="10" max="10" width="12.7109375" customWidth="1"/>
    <col min="11" max="11" width="4.42578125" customWidth="1"/>
    <col min="12" max="12" width="12.7109375" customWidth="1"/>
    <col min="13" max="13" width="4.42578125" customWidth="1"/>
    <col min="14" max="14" width="12.7109375" customWidth="1"/>
    <col min="15" max="15" width="4.42578125" customWidth="1"/>
    <col min="16" max="16" width="12.7109375" customWidth="1"/>
    <col min="17" max="17" width="4.42578125" customWidth="1"/>
    <col min="18" max="18" width="12.7109375" customWidth="1"/>
    <col min="19" max="19" width="4.42578125" customWidth="1"/>
  </cols>
  <sheetData>
    <row r="1" spans="1:19" x14ac:dyDescent="0.2">
      <c r="A1" s="8" t="str">
        <f>HYPERLINK("#'INDEX'!B98", "Link to index")</f>
        <v>Link to index</v>
      </c>
    </row>
    <row r="2" spans="1:19" ht="15.75" customHeight="1" x14ac:dyDescent="0.2">
      <c r="A2" s="25" t="s">
        <v>398</v>
      </c>
      <c r="B2" s="24"/>
      <c r="C2" s="24"/>
      <c r="D2" s="24"/>
      <c r="E2" s="24"/>
      <c r="F2" s="24"/>
      <c r="G2" s="24"/>
      <c r="H2" s="24"/>
      <c r="I2" s="24"/>
      <c r="J2" s="24"/>
      <c r="K2" s="24"/>
      <c r="L2" s="24"/>
      <c r="M2" s="24"/>
      <c r="N2" s="24"/>
      <c r="O2" s="24"/>
      <c r="P2" s="24"/>
      <c r="Q2" s="24"/>
      <c r="R2" s="24"/>
      <c r="S2" s="24"/>
    </row>
    <row r="3" spans="1:19" ht="15.75" customHeight="1" x14ac:dyDescent="0.2">
      <c r="A3" s="25" t="s">
        <v>116</v>
      </c>
      <c r="B3" s="24"/>
      <c r="C3" s="24"/>
      <c r="D3" s="24"/>
      <c r="E3" s="24"/>
      <c r="F3" s="24"/>
      <c r="G3" s="24"/>
      <c r="H3" s="24"/>
      <c r="I3" s="24"/>
      <c r="J3" s="24"/>
      <c r="K3" s="24"/>
      <c r="L3" s="24"/>
      <c r="M3" s="24"/>
      <c r="N3" s="24"/>
      <c r="O3" s="24"/>
      <c r="P3" s="24"/>
      <c r="Q3" s="24"/>
      <c r="R3" s="24"/>
      <c r="S3" s="24"/>
    </row>
    <row r="4" spans="1:19" ht="15.75" customHeight="1" x14ac:dyDescent="0.2"/>
    <row r="5" spans="1:19" ht="55.5" customHeight="1" x14ac:dyDescent="0.2">
      <c r="A5" s="11" t="s">
        <v>159</v>
      </c>
      <c r="B5" s="27" t="s">
        <v>160</v>
      </c>
      <c r="C5" s="27" t="s">
        <v>159</v>
      </c>
      <c r="D5" s="27" t="s">
        <v>161</v>
      </c>
      <c r="E5" s="27" t="s">
        <v>159</v>
      </c>
      <c r="F5" s="27" t="s">
        <v>162</v>
      </c>
      <c r="G5" s="27" t="s">
        <v>159</v>
      </c>
      <c r="H5" s="27" t="s">
        <v>163</v>
      </c>
      <c r="I5" s="27" t="s">
        <v>159</v>
      </c>
      <c r="J5" s="27" t="s">
        <v>164</v>
      </c>
      <c r="K5" s="27" t="s">
        <v>159</v>
      </c>
      <c r="L5" s="27" t="s">
        <v>165</v>
      </c>
      <c r="M5" s="27" t="s">
        <v>159</v>
      </c>
      <c r="N5" s="27" t="s">
        <v>166</v>
      </c>
      <c r="O5" s="27" t="s">
        <v>159</v>
      </c>
      <c r="P5" s="27" t="s">
        <v>167</v>
      </c>
      <c r="Q5" s="27" t="s">
        <v>159</v>
      </c>
      <c r="R5" s="27" t="s">
        <v>168</v>
      </c>
      <c r="S5" s="27" t="s">
        <v>159</v>
      </c>
    </row>
    <row r="6" spans="1:19" x14ac:dyDescent="0.2">
      <c r="A6" s="26" t="s">
        <v>212</v>
      </c>
      <c r="B6" s="26"/>
      <c r="C6" s="26"/>
      <c r="D6" s="26"/>
      <c r="E6" s="26"/>
      <c r="F6" s="26"/>
      <c r="G6" s="26"/>
      <c r="H6" s="26"/>
      <c r="I6" s="26"/>
      <c r="J6" s="26"/>
      <c r="K6" s="26"/>
      <c r="L6" s="26"/>
      <c r="M6" s="26"/>
      <c r="N6" s="26"/>
      <c r="O6" s="26"/>
      <c r="P6" s="26"/>
      <c r="Q6" s="26"/>
      <c r="R6" s="26"/>
      <c r="S6" s="26"/>
    </row>
    <row r="7" spans="1:19" x14ac:dyDescent="0.2">
      <c r="A7" s="12" t="s">
        <v>170</v>
      </c>
      <c r="B7" s="18">
        <v>5966.0275770476701</v>
      </c>
      <c r="C7" s="10" t="s">
        <v>159</v>
      </c>
      <c r="D7" s="18">
        <v>5944.9292834278604</v>
      </c>
      <c r="E7" s="10" t="s">
        <v>159</v>
      </c>
      <c r="F7" s="18">
        <v>5087.6053779945796</v>
      </c>
      <c r="G7" s="10" t="s">
        <v>159</v>
      </c>
      <c r="H7" s="18">
        <v>2633.59523434737</v>
      </c>
      <c r="I7" s="10" t="s">
        <v>159</v>
      </c>
      <c r="J7" s="18">
        <v>2954.62275401638</v>
      </c>
      <c r="K7" s="10" t="s">
        <v>159</v>
      </c>
      <c r="L7" s="18">
        <v>2962.4431168719102</v>
      </c>
      <c r="M7" s="10" t="s">
        <v>159</v>
      </c>
      <c r="N7" s="18">
        <v>5415.9650728526804</v>
      </c>
      <c r="O7" s="10" t="s">
        <v>159</v>
      </c>
      <c r="P7" s="18">
        <v>1948.75079927195</v>
      </c>
      <c r="Q7" s="10" t="s">
        <v>159</v>
      </c>
      <c r="R7" s="18">
        <v>4508.2020342368896</v>
      </c>
      <c r="S7" s="10" t="s">
        <v>159</v>
      </c>
    </row>
    <row r="8" spans="1:19" x14ac:dyDescent="0.2">
      <c r="A8" s="12" t="s">
        <v>171</v>
      </c>
      <c r="B8" s="18">
        <v>5624.28827533608</v>
      </c>
      <c r="C8" s="10" t="s">
        <v>159</v>
      </c>
      <c r="D8" s="18">
        <v>6328.2404333414097</v>
      </c>
      <c r="E8" s="10" t="s">
        <v>159</v>
      </c>
      <c r="F8" s="18">
        <v>4873.3971112946201</v>
      </c>
      <c r="G8" s="10" t="s">
        <v>159</v>
      </c>
      <c r="H8" s="18">
        <v>2921.2196424131998</v>
      </c>
      <c r="I8" s="10" t="s">
        <v>159</v>
      </c>
      <c r="J8" s="18">
        <v>3228.8749465662099</v>
      </c>
      <c r="K8" s="10" t="s">
        <v>159</v>
      </c>
      <c r="L8" s="18">
        <v>3241.76041057568</v>
      </c>
      <c r="M8" s="10" t="s">
        <v>159</v>
      </c>
      <c r="N8" s="18">
        <v>6768.7989646304704</v>
      </c>
      <c r="O8" s="10" t="s">
        <v>180</v>
      </c>
      <c r="P8" s="18">
        <v>1705.0133924638401</v>
      </c>
      <c r="Q8" s="10" t="s">
        <v>159</v>
      </c>
      <c r="R8" s="18">
        <v>5024.5254248791098</v>
      </c>
      <c r="S8" s="10" t="s">
        <v>180</v>
      </c>
    </row>
    <row r="9" spans="1:19" x14ac:dyDescent="0.2">
      <c r="A9" s="12" t="s">
        <v>172</v>
      </c>
      <c r="B9" s="18">
        <v>5964.6070420636597</v>
      </c>
      <c r="C9" s="10" t="s">
        <v>159</v>
      </c>
      <c r="D9" s="18">
        <v>7334.2399882033797</v>
      </c>
      <c r="E9" s="10" t="s">
        <v>159</v>
      </c>
      <c r="F9" s="18">
        <v>5505.4692959800695</v>
      </c>
      <c r="G9" s="10" t="s">
        <v>159</v>
      </c>
      <c r="H9" s="18">
        <v>3834.8637085044402</v>
      </c>
      <c r="I9" s="10" t="s">
        <v>159</v>
      </c>
      <c r="J9" s="18">
        <v>3480.1334022833598</v>
      </c>
      <c r="K9" s="10" t="s">
        <v>159</v>
      </c>
      <c r="L9" s="18">
        <v>3715.89078642813</v>
      </c>
      <c r="M9" s="10" t="s">
        <v>159</v>
      </c>
      <c r="N9" s="18">
        <v>9228.1304127677395</v>
      </c>
      <c r="O9" s="10" t="s">
        <v>180</v>
      </c>
      <c r="P9" s="18">
        <v>1625.5294662142501</v>
      </c>
      <c r="Q9" s="10" t="s">
        <v>159</v>
      </c>
      <c r="R9" s="18">
        <v>6179.1825091501296</v>
      </c>
      <c r="S9" s="10" t="s">
        <v>180</v>
      </c>
    </row>
    <row r="10" spans="1:19" x14ac:dyDescent="0.2">
      <c r="A10" s="12" t="s">
        <v>173</v>
      </c>
      <c r="B10" s="18">
        <v>6707.6923739007098</v>
      </c>
      <c r="C10" s="10" t="s">
        <v>159</v>
      </c>
      <c r="D10" s="18">
        <v>8123.2673724722999</v>
      </c>
      <c r="E10" s="10" t="s">
        <v>159</v>
      </c>
      <c r="F10" s="18">
        <v>6189.81428055586</v>
      </c>
      <c r="G10" s="10" t="s">
        <v>159</v>
      </c>
      <c r="H10" s="18">
        <v>4532.4264972658702</v>
      </c>
      <c r="I10" s="10" t="s">
        <v>159</v>
      </c>
      <c r="J10" s="18">
        <v>3858.0231338874701</v>
      </c>
      <c r="K10" s="10" t="s">
        <v>159</v>
      </c>
      <c r="L10" s="18">
        <v>4247.07669985548</v>
      </c>
      <c r="M10" s="10" t="s">
        <v>159</v>
      </c>
      <c r="N10" s="18">
        <v>8705.8714216425506</v>
      </c>
      <c r="O10" s="10" t="s">
        <v>180</v>
      </c>
      <c r="P10" s="18">
        <v>1361.81309047441</v>
      </c>
      <c r="Q10" s="10" t="s">
        <v>159</v>
      </c>
      <c r="R10" s="18">
        <v>6477.1432138743303</v>
      </c>
      <c r="S10" s="10" t="s">
        <v>180</v>
      </c>
    </row>
    <row r="11" spans="1:19" x14ac:dyDescent="0.2">
      <c r="A11" s="12" t="s">
        <v>174</v>
      </c>
      <c r="B11" s="18">
        <v>7281.3579620377104</v>
      </c>
      <c r="C11" s="10" t="s">
        <v>159</v>
      </c>
      <c r="D11" s="18">
        <v>8915.7735802240004</v>
      </c>
      <c r="E11" s="10" t="s">
        <v>159</v>
      </c>
      <c r="F11" s="18">
        <v>7492.3526429251497</v>
      </c>
      <c r="G11" s="10" t="s">
        <v>159</v>
      </c>
      <c r="H11" s="18">
        <v>5126.4900185031902</v>
      </c>
      <c r="I11" s="10" t="s">
        <v>159</v>
      </c>
      <c r="J11" s="18">
        <v>4176.6685007384503</v>
      </c>
      <c r="K11" s="10" t="s">
        <v>159</v>
      </c>
      <c r="L11" s="18">
        <v>4686.3219173129301</v>
      </c>
      <c r="M11" s="10" t="s">
        <v>159</v>
      </c>
      <c r="N11" s="18">
        <v>9558.6620800082692</v>
      </c>
      <c r="O11" s="10" t="s">
        <v>180</v>
      </c>
      <c r="P11" s="18">
        <v>1355.84315114795</v>
      </c>
      <c r="Q11" s="10" t="s">
        <v>159</v>
      </c>
      <c r="R11" s="18">
        <v>7123.4228340283498</v>
      </c>
      <c r="S11" s="10" t="s">
        <v>180</v>
      </c>
    </row>
    <row r="12" spans="1:19" x14ac:dyDescent="0.2">
      <c r="A12" s="12" t="s">
        <v>175</v>
      </c>
      <c r="B12" s="18">
        <v>7644.1188818638102</v>
      </c>
      <c r="C12" s="10" t="s">
        <v>159</v>
      </c>
      <c r="D12" s="18">
        <v>8883.81182553484</v>
      </c>
      <c r="E12" s="10" t="s">
        <v>159</v>
      </c>
      <c r="F12" s="18">
        <v>9256.4146694777901</v>
      </c>
      <c r="G12" s="10" t="s">
        <v>159</v>
      </c>
      <c r="H12" s="18">
        <v>5445.18168489452</v>
      </c>
      <c r="I12" s="10" t="s">
        <v>180</v>
      </c>
      <c r="J12" s="18">
        <v>4625.1914533899499</v>
      </c>
      <c r="K12" s="10" t="s">
        <v>159</v>
      </c>
      <c r="L12" s="18">
        <v>5277.6383583862898</v>
      </c>
      <c r="M12" s="10" t="s">
        <v>159</v>
      </c>
      <c r="N12" s="18">
        <v>9754.1629245464701</v>
      </c>
      <c r="O12" s="10" t="s">
        <v>180</v>
      </c>
      <c r="P12" s="18">
        <v>1313.3951044489199</v>
      </c>
      <c r="Q12" s="10" t="s">
        <v>159</v>
      </c>
      <c r="R12" s="18">
        <v>7287.5831227625004</v>
      </c>
      <c r="S12" s="10" t="s">
        <v>180</v>
      </c>
    </row>
    <row r="13" spans="1:19" x14ac:dyDescent="0.2">
      <c r="A13" s="12" t="s">
        <v>176</v>
      </c>
      <c r="B13" s="18">
        <v>8178.7094348770197</v>
      </c>
      <c r="C13" s="10" t="s">
        <v>159</v>
      </c>
      <c r="D13" s="18">
        <v>9502.1388075396208</v>
      </c>
      <c r="E13" s="10" t="s">
        <v>180</v>
      </c>
      <c r="F13" s="18">
        <v>10001.2307549833</v>
      </c>
      <c r="G13" s="10" t="s">
        <v>180</v>
      </c>
      <c r="H13" s="18">
        <v>5629.3080514060603</v>
      </c>
      <c r="I13" s="10" t="s">
        <v>180</v>
      </c>
      <c r="J13" s="18">
        <v>5133.4216664691903</v>
      </c>
      <c r="K13" s="10" t="s">
        <v>159</v>
      </c>
      <c r="L13" s="18">
        <v>5388.7024529574601</v>
      </c>
      <c r="M13" s="10" t="s">
        <v>159</v>
      </c>
      <c r="N13" s="18">
        <v>9518.0341381917497</v>
      </c>
      <c r="O13" s="10" t="s">
        <v>180</v>
      </c>
      <c r="P13" s="18">
        <v>1323.9031425774001</v>
      </c>
      <c r="Q13" s="10" t="s">
        <v>159</v>
      </c>
      <c r="R13" s="18">
        <v>7528.9979020317496</v>
      </c>
      <c r="S13" s="10" t="s">
        <v>180</v>
      </c>
    </row>
    <row r="14" spans="1:19" x14ac:dyDescent="0.2">
      <c r="A14" s="12" t="s">
        <v>177</v>
      </c>
      <c r="B14" s="18">
        <v>8587.0569203139894</v>
      </c>
      <c r="C14" s="10" t="s">
        <v>159</v>
      </c>
      <c r="D14" s="18">
        <v>9839.7471803580502</v>
      </c>
      <c r="E14" s="10" t="s">
        <v>180</v>
      </c>
      <c r="F14" s="18">
        <v>11373.4594743652</v>
      </c>
      <c r="G14" s="10" t="s">
        <v>180</v>
      </c>
      <c r="H14" s="18">
        <v>6055.5045830907502</v>
      </c>
      <c r="I14" s="10" t="s">
        <v>180</v>
      </c>
      <c r="J14" s="18">
        <v>5659.4568780217596</v>
      </c>
      <c r="K14" s="10" t="s">
        <v>159</v>
      </c>
      <c r="L14" s="18">
        <v>5647.5924906608298</v>
      </c>
      <c r="M14" s="10" t="s">
        <v>159</v>
      </c>
      <c r="N14" s="18">
        <v>8774.5774524942808</v>
      </c>
      <c r="O14" s="10" t="s">
        <v>180</v>
      </c>
      <c r="P14" s="18">
        <v>1200.86701326105</v>
      </c>
      <c r="Q14" s="10" t="s">
        <v>159</v>
      </c>
      <c r="R14" s="18">
        <v>7584.8204625984099</v>
      </c>
      <c r="S14" s="10" t="s">
        <v>180</v>
      </c>
    </row>
    <row r="15" spans="1:19" x14ac:dyDescent="0.2">
      <c r="A15" s="12" t="s">
        <v>181</v>
      </c>
      <c r="B15" s="18">
        <v>8863.0194257685998</v>
      </c>
      <c r="C15" s="10" t="s">
        <v>159</v>
      </c>
      <c r="D15" s="18">
        <v>10277.814904069901</v>
      </c>
      <c r="E15" s="10" t="s">
        <v>180</v>
      </c>
      <c r="F15" s="18">
        <v>11249.7341081176</v>
      </c>
      <c r="G15" s="10" t="s">
        <v>180</v>
      </c>
      <c r="H15" s="18">
        <v>6746.6251226736003</v>
      </c>
      <c r="I15" s="10" t="s">
        <v>180</v>
      </c>
      <c r="J15" s="18">
        <v>6240.2136841385</v>
      </c>
      <c r="K15" s="10" t="s">
        <v>159</v>
      </c>
      <c r="L15" s="18">
        <v>5923.1673065029099</v>
      </c>
      <c r="M15" s="10" t="s">
        <v>159</v>
      </c>
      <c r="N15" s="18">
        <v>8508.3523565551204</v>
      </c>
      <c r="O15" s="10" t="s">
        <v>180</v>
      </c>
      <c r="P15" s="18">
        <v>1294.6829176630899</v>
      </c>
      <c r="Q15" s="10" t="s">
        <v>159</v>
      </c>
      <c r="R15" s="18">
        <v>7850.6107045747003</v>
      </c>
      <c r="S15" s="10" t="s">
        <v>180</v>
      </c>
    </row>
    <row r="16" spans="1:19" x14ac:dyDescent="0.2">
      <c r="A16" s="12" t="s">
        <v>182</v>
      </c>
      <c r="B16" s="18">
        <v>8602.3017245130904</v>
      </c>
      <c r="C16" s="10" t="s">
        <v>159</v>
      </c>
      <c r="D16" s="18">
        <v>10918.221027641999</v>
      </c>
      <c r="E16" s="10" t="s">
        <v>180</v>
      </c>
      <c r="F16" s="18">
        <v>12059.840277777799</v>
      </c>
      <c r="G16" s="10" t="s">
        <v>180</v>
      </c>
      <c r="H16" s="18">
        <v>7292.7160778157104</v>
      </c>
      <c r="I16" s="10" t="s">
        <v>180</v>
      </c>
      <c r="J16" s="18">
        <v>6578.4082949964804</v>
      </c>
      <c r="K16" s="10" t="s">
        <v>159</v>
      </c>
      <c r="L16" s="18">
        <v>6123.7536145857703</v>
      </c>
      <c r="M16" s="10" t="s">
        <v>159</v>
      </c>
      <c r="N16" s="18">
        <v>8593.0996685310802</v>
      </c>
      <c r="O16" s="10" t="s">
        <v>180</v>
      </c>
      <c r="P16" s="18">
        <v>1358.2998926204</v>
      </c>
      <c r="Q16" s="10" t="s">
        <v>159</v>
      </c>
      <c r="R16" s="18">
        <v>8220.4076945681609</v>
      </c>
      <c r="S16" s="10" t="s">
        <v>180</v>
      </c>
    </row>
    <row r="17" spans="1:19" x14ac:dyDescent="0.2">
      <c r="A17" s="12" t="s">
        <v>183</v>
      </c>
      <c r="B17" s="18">
        <v>8976.6344387546196</v>
      </c>
      <c r="C17" s="10" t="s">
        <v>159</v>
      </c>
      <c r="D17" s="18">
        <v>11328.831185749699</v>
      </c>
      <c r="E17" s="10" t="s">
        <v>180</v>
      </c>
      <c r="F17" s="18">
        <v>12964.164221875801</v>
      </c>
      <c r="G17" s="10" t="s">
        <v>180</v>
      </c>
      <c r="H17" s="18">
        <v>7585.5633837607002</v>
      </c>
      <c r="I17" s="10" t="s">
        <v>180</v>
      </c>
      <c r="J17" s="18">
        <v>6826.7905083084197</v>
      </c>
      <c r="K17" s="10" t="s">
        <v>159</v>
      </c>
      <c r="L17" s="18">
        <v>5610.4735410618096</v>
      </c>
      <c r="M17" s="10" t="s">
        <v>159</v>
      </c>
      <c r="N17" s="18">
        <v>8651.1235159443204</v>
      </c>
      <c r="O17" s="10" t="s">
        <v>180</v>
      </c>
      <c r="P17" s="18">
        <v>1456.6710661921099</v>
      </c>
      <c r="Q17" s="10" t="s">
        <v>159</v>
      </c>
      <c r="R17" s="18">
        <v>8448.9120338912508</v>
      </c>
      <c r="S17" s="10" t="s">
        <v>180</v>
      </c>
    </row>
    <row r="18" spans="1:19" x14ac:dyDescent="0.2">
      <c r="A18" s="12" t="s">
        <v>184</v>
      </c>
      <c r="B18" s="18">
        <v>8738.36988090253</v>
      </c>
      <c r="C18" s="10" t="s">
        <v>159</v>
      </c>
      <c r="D18" s="18">
        <v>11852.482647926599</v>
      </c>
      <c r="E18" s="10" t="s">
        <v>180</v>
      </c>
      <c r="F18" s="18">
        <v>12110.3251583909</v>
      </c>
      <c r="G18" s="10" t="s">
        <v>180</v>
      </c>
      <c r="H18" s="18">
        <v>7150.1083475698597</v>
      </c>
      <c r="I18" s="10" t="s">
        <v>180</v>
      </c>
      <c r="J18" s="18">
        <v>7340.5652953938798</v>
      </c>
      <c r="K18" s="10" t="s">
        <v>159</v>
      </c>
      <c r="L18" s="18">
        <v>203.53265662834099</v>
      </c>
      <c r="M18" s="10" t="s">
        <v>180</v>
      </c>
      <c r="N18" s="18">
        <v>8753.47243617409</v>
      </c>
      <c r="O18" s="10" t="s">
        <v>180</v>
      </c>
      <c r="P18" s="18">
        <v>1777.89523015543</v>
      </c>
      <c r="Q18" s="10" t="s">
        <v>159</v>
      </c>
      <c r="R18" s="18">
        <v>8483.3994375123602</v>
      </c>
      <c r="S18" s="10" t="s">
        <v>180</v>
      </c>
    </row>
    <row r="19" spans="1:19" x14ac:dyDescent="0.2">
      <c r="A19" s="12" t="s">
        <v>185</v>
      </c>
      <c r="B19" s="18">
        <v>8420.5144902721404</v>
      </c>
      <c r="C19" s="10" t="s">
        <v>159</v>
      </c>
      <c r="D19" s="18">
        <v>10727.3919411811</v>
      </c>
      <c r="E19" s="10" t="s">
        <v>180</v>
      </c>
      <c r="F19" s="18">
        <v>12657.5174803768</v>
      </c>
      <c r="G19" s="10" t="s">
        <v>180</v>
      </c>
      <c r="H19" s="18">
        <v>7636.2459365272398</v>
      </c>
      <c r="I19" s="10" t="s">
        <v>180</v>
      </c>
      <c r="J19" s="18">
        <v>7058.1642355044496</v>
      </c>
      <c r="K19" s="10" t="s">
        <v>159</v>
      </c>
      <c r="L19" s="18">
        <v>210.50782957292901</v>
      </c>
      <c r="M19" s="10" t="s">
        <v>180</v>
      </c>
      <c r="N19" s="18">
        <v>8995.7785496903307</v>
      </c>
      <c r="O19" s="10" t="s">
        <v>180</v>
      </c>
      <c r="P19" s="18">
        <v>1853.59525289977</v>
      </c>
      <c r="Q19" s="10" t="s">
        <v>159</v>
      </c>
      <c r="R19" s="18">
        <v>8246.2340732330704</v>
      </c>
      <c r="S19" s="10" t="s">
        <v>180</v>
      </c>
    </row>
    <row r="20" spans="1:19" x14ac:dyDescent="0.2">
      <c r="A20" s="12" t="s">
        <v>187</v>
      </c>
      <c r="B20" s="18">
        <v>8210.8059743088597</v>
      </c>
      <c r="C20" s="10" t="s">
        <v>159</v>
      </c>
      <c r="D20" s="18">
        <v>11035.422159506201</v>
      </c>
      <c r="E20" s="10" t="s">
        <v>180</v>
      </c>
      <c r="F20" s="18">
        <v>12728.8510096928</v>
      </c>
      <c r="G20" s="10" t="s">
        <v>180</v>
      </c>
      <c r="H20" s="18">
        <v>7921.0885498062098</v>
      </c>
      <c r="I20" s="10" t="s">
        <v>180</v>
      </c>
      <c r="J20" s="18">
        <v>7071.3476493333101</v>
      </c>
      <c r="K20" s="10" t="s">
        <v>159</v>
      </c>
      <c r="L20" s="18">
        <v>201.43448333337699</v>
      </c>
      <c r="M20" s="10" t="s">
        <v>180</v>
      </c>
      <c r="N20" s="18">
        <v>9194.1616510176791</v>
      </c>
      <c r="O20" s="10" t="s">
        <v>180</v>
      </c>
      <c r="P20" s="18">
        <v>1975.17958324305</v>
      </c>
      <c r="Q20" s="10" t="s">
        <v>159</v>
      </c>
      <c r="R20" s="18">
        <v>8454.6398696526303</v>
      </c>
      <c r="S20" s="10" t="s">
        <v>180</v>
      </c>
    </row>
    <row r="21" spans="1:19" x14ac:dyDescent="0.2">
      <c r="A21" s="12" t="s">
        <v>188</v>
      </c>
      <c r="B21" s="18">
        <v>8024.1349432862899</v>
      </c>
      <c r="C21" s="10" t="s">
        <v>159</v>
      </c>
      <c r="D21" s="18">
        <v>10834.8538983328</v>
      </c>
      <c r="E21" s="10" t="s">
        <v>180</v>
      </c>
      <c r="F21" s="18">
        <v>11513.3319951511</v>
      </c>
      <c r="G21" s="10" t="s">
        <v>180</v>
      </c>
      <c r="H21" s="18">
        <v>7540.1096446381598</v>
      </c>
      <c r="I21" s="10" t="s">
        <v>180</v>
      </c>
      <c r="J21" s="18">
        <v>6851.1304351947401</v>
      </c>
      <c r="K21" s="10" t="s">
        <v>159</v>
      </c>
      <c r="L21" s="18">
        <v>229.97426313280499</v>
      </c>
      <c r="M21" s="10" t="s">
        <v>180</v>
      </c>
      <c r="N21" s="18">
        <v>8925.0087174191503</v>
      </c>
      <c r="O21" s="10" t="s">
        <v>180</v>
      </c>
      <c r="P21" s="18">
        <v>1904.13649797569</v>
      </c>
      <c r="Q21" s="10" t="s">
        <v>159</v>
      </c>
      <c r="R21" s="18">
        <v>8201.79649468559</v>
      </c>
      <c r="S21" s="10" t="s">
        <v>180</v>
      </c>
    </row>
    <row r="22" spans="1:19" x14ac:dyDescent="0.2">
      <c r="A22" s="12" t="s">
        <v>189</v>
      </c>
      <c r="B22" s="18">
        <v>8216.1654300390692</v>
      </c>
      <c r="C22" s="10" t="s">
        <v>159</v>
      </c>
      <c r="D22" s="18">
        <v>11532.813098016</v>
      </c>
      <c r="E22" s="10" t="s">
        <v>180</v>
      </c>
      <c r="F22" s="18">
        <v>10638.871610242601</v>
      </c>
      <c r="G22" s="10" t="s">
        <v>180</v>
      </c>
      <c r="H22" s="18">
        <v>7771.8962858530203</v>
      </c>
      <c r="I22" s="10" t="s">
        <v>180</v>
      </c>
      <c r="J22" s="18">
        <v>6941.8196258073203</v>
      </c>
      <c r="K22" s="10" t="s">
        <v>159</v>
      </c>
      <c r="L22" s="18">
        <v>212.06907732861299</v>
      </c>
      <c r="M22" s="10" t="s">
        <v>180</v>
      </c>
      <c r="N22" s="18">
        <v>9133.7780463382005</v>
      </c>
      <c r="O22" s="10" t="s">
        <v>180</v>
      </c>
      <c r="P22" s="18">
        <v>1858.0246342084099</v>
      </c>
      <c r="Q22" s="10" t="s">
        <v>159</v>
      </c>
      <c r="R22" s="18">
        <v>8513.7036930616505</v>
      </c>
      <c r="S22" s="10" t="s">
        <v>180</v>
      </c>
    </row>
    <row r="23" spans="1:19" x14ac:dyDescent="0.2">
      <c r="A23" s="12" t="s">
        <v>190</v>
      </c>
      <c r="B23" s="18">
        <v>8133.7733289081598</v>
      </c>
      <c r="C23" s="10" t="s">
        <v>159</v>
      </c>
      <c r="D23" s="18">
        <v>11949.5409387039</v>
      </c>
      <c r="E23" s="10" t="s">
        <v>180</v>
      </c>
      <c r="F23" s="18">
        <v>10682.7197724206</v>
      </c>
      <c r="G23" s="10" t="s">
        <v>180</v>
      </c>
      <c r="H23" s="18">
        <v>8016.8869023920297</v>
      </c>
      <c r="I23" s="10" t="s">
        <v>180</v>
      </c>
      <c r="J23" s="18">
        <v>6921.5158560365799</v>
      </c>
      <c r="K23" s="10" t="s">
        <v>159</v>
      </c>
      <c r="L23" s="18">
        <v>229.07778474230099</v>
      </c>
      <c r="M23" s="10" t="s">
        <v>180</v>
      </c>
      <c r="N23" s="18">
        <v>9124.3055014866095</v>
      </c>
      <c r="O23" s="10" t="s">
        <v>180</v>
      </c>
      <c r="P23" s="18">
        <v>2068.77948596848</v>
      </c>
      <c r="Q23" s="10" t="s">
        <v>159</v>
      </c>
      <c r="R23" s="18">
        <v>8703.0288878267293</v>
      </c>
      <c r="S23" s="10" t="s">
        <v>180</v>
      </c>
    </row>
    <row r="24" spans="1:19" x14ac:dyDescent="0.2">
      <c r="A24" s="12" t="s">
        <v>191</v>
      </c>
      <c r="B24" s="18">
        <v>8011.7981564115798</v>
      </c>
      <c r="C24" s="10" t="s">
        <v>159</v>
      </c>
      <c r="D24" s="18">
        <v>12093.5496009404</v>
      </c>
      <c r="E24" s="10" t="s">
        <v>180</v>
      </c>
      <c r="F24" s="18">
        <v>10435.691239780101</v>
      </c>
      <c r="G24" s="10" t="s">
        <v>180</v>
      </c>
      <c r="H24" s="18">
        <v>8070.6082211701996</v>
      </c>
      <c r="I24" s="10" t="s">
        <v>180</v>
      </c>
      <c r="J24" s="18">
        <v>6810.78674037376</v>
      </c>
      <c r="K24" s="10" t="s">
        <v>159</v>
      </c>
      <c r="L24" s="18">
        <v>277.45599248696698</v>
      </c>
      <c r="M24" s="10" t="s">
        <v>180</v>
      </c>
      <c r="N24" s="18">
        <v>8666.9519873336503</v>
      </c>
      <c r="O24" s="10" t="s">
        <v>180</v>
      </c>
      <c r="P24" s="18">
        <v>2025.2649542465899</v>
      </c>
      <c r="Q24" s="10" t="s">
        <v>159</v>
      </c>
      <c r="R24" s="18">
        <v>8620.7975611664897</v>
      </c>
      <c r="S24" s="10" t="s">
        <v>180</v>
      </c>
    </row>
    <row r="25" spans="1:19" x14ac:dyDescent="0.2">
      <c r="A25" s="12" t="s">
        <v>192</v>
      </c>
      <c r="B25" s="18">
        <v>7720.9617608357603</v>
      </c>
      <c r="C25" s="10" t="s">
        <v>159</v>
      </c>
      <c r="D25" s="18">
        <v>12316.152272891901</v>
      </c>
      <c r="E25" s="10" t="s">
        <v>180</v>
      </c>
      <c r="F25" s="18">
        <v>10791.958042930901</v>
      </c>
      <c r="G25" s="10" t="s">
        <v>180</v>
      </c>
      <c r="H25" s="18">
        <v>8073.6975185968904</v>
      </c>
      <c r="I25" s="10" t="s">
        <v>180</v>
      </c>
      <c r="J25" s="18">
        <v>6610.5637855389596</v>
      </c>
      <c r="K25" s="10" t="s">
        <v>180</v>
      </c>
      <c r="L25" s="18">
        <v>234.674007287161</v>
      </c>
      <c r="M25" s="10" t="s">
        <v>180</v>
      </c>
      <c r="N25" s="18">
        <v>8689.0890049450609</v>
      </c>
      <c r="O25" s="10" t="s">
        <v>180</v>
      </c>
      <c r="P25" s="18">
        <v>2232.0888159430501</v>
      </c>
      <c r="Q25" s="10" t="s">
        <v>159</v>
      </c>
      <c r="R25" s="18">
        <v>8703.3439969268002</v>
      </c>
      <c r="S25" s="10" t="s">
        <v>180</v>
      </c>
    </row>
    <row r="26" spans="1:19" x14ac:dyDescent="0.2">
      <c r="A26" s="12" t="s">
        <v>193</v>
      </c>
      <c r="B26" s="18">
        <v>7086.75530069454</v>
      </c>
      <c r="C26" s="10" t="s">
        <v>159</v>
      </c>
      <c r="D26" s="18">
        <v>12979.5728381881</v>
      </c>
      <c r="E26" s="10" t="s">
        <v>180</v>
      </c>
      <c r="F26" s="18">
        <v>11613.140540972599</v>
      </c>
      <c r="G26" s="10" t="s">
        <v>180</v>
      </c>
      <c r="H26" s="18">
        <v>8594.6925336542299</v>
      </c>
      <c r="I26" s="10" t="s">
        <v>180</v>
      </c>
      <c r="J26" s="18">
        <v>6379.6409851567296</v>
      </c>
      <c r="K26" s="10" t="s">
        <v>180</v>
      </c>
      <c r="L26" s="18">
        <v>233.664330994339</v>
      </c>
      <c r="M26" s="10" t="s">
        <v>180</v>
      </c>
      <c r="N26" s="18">
        <v>9105.0309302152109</v>
      </c>
      <c r="O26" s="10" t="s">
        <v>180</v>
      </c>
      <c r="P26" s="18">
        <v>2337.2051270402599</v>
      </c>
      <c r="Q26" s="10" t="s">
        <v>159</v>
      </c>
      <c r="R26" s="18">
        <v>9122.53111096067</v>
      </c>
      <c r="S26" s="10" t="s">
        <v>180</v>
      </c>
    </row>
    <row r="27" spans="1:19" x14ac:dyDescent="0.2">
      <c r="A27" s="12" t="s">
        <v>195</v>
      </c>
      <c r="B27" s="18">
        <v>7141.1066818679601</v>
      </c>
      <c r="C27" s="10" t="s">
        <v>159</v>
      </c>
      <c r="D27" s="18">
        <v>13604.4908861064</v>
      </c>
      <c r="E27" s="10" t="s">
        <v>180</v>
      </c>
      <c r="F27" s="18">
        <v>11688.9850573863</v>
      </c>
      <c r="G27" s="10" t="s">
        <v>180</v>
      </c>
      <c r="H27" s="18">
        <v>8917.5505086190205</v>
      </c>
      <c r="I27" s="10" t="s">
        <v>180</v>
      </c>
      <c r="J27" s="18">
        <v>6305.1282786639504</v>
      </c>
      <c r="K27" s="10" t="s">
        <v>180</v>
      </c>
      <c r="L27" s="18">
        <v>249.64735051563</v>
      </c>
      <c r="M27" s="10" t="s">
        <v>180</v>
      </c>
      <c r="N27" s="18">
        <v>9299.9424491861992</v>
      </c>
      <c r="O27" s="10" t="s">
        <v>180</v>
      </c>
      <c r="P27" s="18">
        <v>2687.4864766297001</v>
      </c>
      <c r="Q27" s="10" t="s">
        <v>159</v>
      </c>
      <c r="R27" s="18">
        <v>9478.9738678908107</v>
      </c>
      <c r="S27" s="10" t="s">
        <v>180</v>
      </c>
    </row>
    <row r="28" spans="1:19" x14ac:dyDescent="0.2">
      <c r="A28" s="12" t="s">
        <v>196</v>
      </c>
      <c r="B28" s="18">
        <v>7146.50005016052</v>
      </c>
      <c r="C28" s="10" t="s">
        <v>159</v>
      </c>
      <c r="D28" s="18">
        <v>13586.205074584799</v>
      </c>
      <c r="E28" s="10" t="s">
        <v>180</v>
      </c>
      <c r="F28" s="18">
        <v>11647.9054178519</v>
      </c>
      <c r="G28" s="10" t="s">
        <v>180</v>
      </c>
      <c r="H28" s="18">
        <v>9015.3695987763604</v>
      </c>
      <c r="I28" s="10" t="s">
        <v>180</v>
      </c>
      <c r="J28" s="18">
        <v>5926.32113371175</v>
      </c>
      <c r="K28" s="10" t="s">
        <v>180</v>
      </c>
      <c r="L28" s="18">
        <v>234.28936264577101</v>
      </c>
      <c r="M28" s="10" t="s">
        <v>180</v>
      </c>
      <c r="N28" s="18">
        <v>8551.7858011264307</v>
      </c>
      <c r="O28" s="10" t="s">
        <v>180</v>
      </c>
      <c r="P28" s="18">
        <v>2227.5664538607198</v>
      </c>
      <c r="Q28" s="10" t="s">
        <v>159</v>
      </c>
      <c r="R28" s="18">
        <v>9229.6808878647007</v>
      </c>
      <c r="S28" s="10" t="s">
        <v>180</v>
      </c>
    </row>
    <row r="29" spans="1:19" x14ac:dyDescent="0.2">
      <c r="A29" s="12" t="s">
        <v>198</v>
      </c>
      <c r="B29" s="18">
        <v>6817.0890799541303</v>
      </c>
      <c r="C29" s="10" t="s">
        <v>159</v>
      </c>
      <c r="D29" s="18">
        <v>13850.1750774376</v>
      </c>
      <c r="E29" s="10" t="s">
        <v>180</v>
      </c>
      <c r="F29" s="18">
        <v>12884.344123852599</v>
      </c>
      <c r="G29" s="10" t="s">
        <v>180</v>
      </c>
      <c r="H29" s="18">
        <v>9251.3851387512896</v>
      </c>
      <c r="I29" s="10" t="s">
        <v>180</v>
      </c>
      <c r="J29" s="18">
        <v>5856.8316008922202</v>
      </c>
      <c r="K29" s="10" t="s">
        <v>180</v>
      </c>
      <c r="L29" s="18">
        <v>235.986958760074</v>
      </c>
      <c r="M29" s="10" t="s">
        <v>180</v>
      </c>
      <c r="N29" s="18">
        <v>8843.9291189836003</v>
      </c>
      <c r="O29" s="10" t="s">
        <v>180</v>
      </c>
      <c r="P29" s="18">
        <v>2094.2111234399499</v>
      </c>
      <c r="Q29" s="10" t="s">
        <v>159</v>
      </c>
      <c r="R29" s="18">
        <v>9422.1628104648407</v>
      </c>
      <c r="S29" s="10" t="s">
        <v>180</v>
      </c>
    </row>
    <row r="30" spans="1:19" x14ac:dyDescent="0.2">
      <c r="A30" s="12" t="s">
        <v>199</v>
      </c>
      <c r="B30" s="18">
        <v>6595.6474566490197</v>
      </c>
      <c r="C30" s="10" t="s">
        <v>159</v>
      </c>
      <c r="D30" s="18">
        <v>14193.8153428759</v>
      </c>
      <c r="E30" s="10" t="s">
        <v>180</v>
      </c>
      <c r="F30" s="18">
        <v>12832.0394517244</v>
      </c>
      <c r="G30" s="10" t="s">
        <v>180</v>
      </c>
      <c r="H30" s="18">
        <v>9442.4917264989799</v>
      </c>
      <c r="I30" s="10" t="s">
        <v>180</v>
      </c>
      <c r="J30" s="18">
        <v>5889.2122409737703</v>
      </c>
      <c r="K30" s="10" t="s">
        <v>180</v>
      </c>
      <c r="L30" s="18">
        <v>277.75803030250501</v>
      </c>
      <c r="M30" s="10" t="s">
        <v>180</v>
      </c>
      <c r="N30" s="18">
        <v>8710.8011365928905</v>
      </c>
      <c r="O30" s="10" t="s">
        <v>180</v>
      </c>
      <c r="P30" s="18">
        <v>2129.8766628071098</v>
      </c>
      <c r="Q30" s="10" t="s">
        <v>159</v>
      </c>
      <c r="R30" s="18">
        <v>9531.0787306870407</v>
      </c>
      <c r="S30" s="10" t="s">
        <v>180</v>
      </c>
    </row>
    <row r="31" spans="1:19" x14ac:dyDescent="0.2">
      <c r="A31" s="12" t="s">
        <v>200</v>
      </c>
      <c r="B31" s="18">
        <v>5078.51396282323</v>
      </c>
      <c r="C31" s="10" t="s">
        <v>159</v>
      </c>
      <c r="D31" s="18">
        <v>12060.405993205801</v>
      </c>
      <c r="E31" s="10" t="s">
        <v>180</v>
      </c>
      <c r="F31" s="18">
        <v>11193.4586335037</v>
      </c>
      <c r="G31" s="10" t="s">
        <v>159</v>
      </c>
      <c r="H31" s="18">
        <v>7216.5341313868603</v>
      </c>
      <c r="I31" s="10" t="s">
        <v>180</v>
      </c>
      <c r="J31" s="18">
        <v>4467.3076452980704</v>
      </c>
      <c r="K31" s="10" t="s">
        <v>180</v>
      </c>
      <c r="L31" s="18">
        <v>299.58500604812798</v>
      </c>
      <c r="M31" s="10" t="s">
        <v>180</v>
      </c>
      <c r="N31" s="18">
        <v>6460.9937484176799</v>
      </c>
      <c r="O31" s="10" t="s">
        <v>180</v>
      </c>
      <c r="P31" s="18">
        <v>1692.6707923123399</v>
      </c>
      <c r="Q31" s="10" t="s">
        <v>159</v>
      </c>
      <c r="R31" s="18">
        <v>7627.3494157777104</v>
      </c>
      <c r="S31" s="10" t="s">
        <v>180</v>
      </c>
    </row>
    <row r="32" spans="1:19" x14ac:dyDescent="0.2">
      <c r="A32" s="15" t="s">
        <v>201</v>
      </c>
      <c r="B32" s="19">
        <v>6438.3008932294097</v>
      </c>
      <c r="C32" s="14" t="s">
        <v>159</v>
      </c>
      <c r="D32" s="19">
        <v>13966.4761896326</v>
      </c>
      <c r="E32" s="14" t="s">
        <v>180</v>
      </c>
      <c r="F32" s="19">
        <v>16077.883244671601</v>
      </c>
      <c r="G32" s="14" t="s">
        <v>159</v>
      </c>
      <c r="H32" s="19">
        <v>10470.6648992224</v>
      </c>
      <c r="I32" s="14" t="s">
        <v>180</v>
      </c>
      <c r="J32" s="19">
        <v>6513.3389111483502</v>
      </c>
      <c r="K32" s="14" t="s">
        <v>180</v>
      </c>
      <c r="L32" s="19">
        <v>318.97768667775802</v>
      </c>
      <c r="M32" s="14" t="s">
        <v>180</v>
      </c>
      <c r="N32" s="19">
        <v>4409.3782615008104</v>
      </c>
      <c r="O32" s="14" t="s">
        <v>180</v>
      </c>
      <c r="P32" s="19">
        <v>1793.1072883295201</v>
      </c>
      <c r="Q32" s="14" t="s">
        <v>159</v>
      </c>
      <c r="R32" s="19">
        <v>8566.8578080098305</v>
      </c>
      <c r="S32" s="14" t="s">
        <v>180</v>
      </c>
    </row>
    <row r="34" spans="1:2" x14ac:dyDescent="0.2">
      <c r="A34" s="16" t="s">
        <v>202</v>
      </c>
      <c r="B34" s="16" t="s">
        <v>203</v>
      </c>
    </row>
    <row r="37" spans="1:2" x14ac:dyDescent="0.2">
      <c r="B37" s="16" t="s">
        <v>208</v>
      </c>
    </row>
    <row r="40" spans="1:2" x14ac:dyDescent="0.2">
      <c r="A40" s="17" t="str">
        <f>HYPERLINK("#'GAMING 2'!A2", "&lt;&lt;&lt; Previous table")</f>
        <v>&lt;&lt;&lt; Previous table</v>
      </c>
    </row>
    <row r="41" spans="1:2" x14ac:dyDescent="0.2">
      <c r="A41" s="17" t="str">
        <f>HYPERLINK("#'GAMING 4'!A2", "&gt;&gt;&gt; Next table")</f>
        <v>&gt;&gt;&gt; Next table</v>
      </c>
    </row>
  </sheetData>
  <mergeCells count="12">
    <mergeCell ref="A2:S2"/>
    <mergeCell ref="A3:S3"/>
    <mergeCell ref="A6:S6"/>
    <mergeCell ref="B5:C5"/>
    <mergeCell ref="D5:E5"/>
    <mergeCell ref="F5:G5"/>
    <mergeCell ref="H5:I5"/>
    <mergeCell ref="J5:K5"/>
    <mergeCell ref="L5:M5"/>
    <mergeCell ref="N5:O5"/>
    <mergeCell ref="P5:Q5"/>
    <mergeCell ref="R5:S5"/>
  </mergeCells>
  <pageMargins left="0.7" right="0.7" top="0.75" bottom="0.75" header="0.3" footer="0.3"/>
  <pageSetup paperSize="9" orientation="portrait" horizontalDpi="300" verticalDpi="300"/>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F00-000000000000}">
  <dimension ref="A1:S41"/>
  <sheetViews>
    <sheetView workbookViewId="0"/>
  </sheetViews>
  <sheetFormatPr defaultColWidth="11.42578125" defaultRowHeight="12.75" x14ac:dyDescent="0.2"/>
  <cols>
    <col min="1" max="2" width="12.7109375" customWidth="1"/>
    <col min="3" max="3" width="4.42578125" customWidth="1"/>
    <col min="4" max="4" width="12.7109375" customWidth="1"/>
    <col min="5" max="5" width="4.42578125" customWidth="1"/>
    <col min="6" max="6" width="12.7109375" customWidth="1"/>
    <col min="7" max="7" width="4.42578125" customWidth="1"/>
    <col min="8" max="8" width="12.7109375" customWidth="1"/>
    <col min="9" max="9" width="4.42578125" customWidth="1"/>
    <col min="10" max="10" width="12.7109375" customWidth="1"/>
    <col min="11" max="11" width="4.42578125" customWidth="1"/>
    <col min="12" max="12" width="12.7109375" customWidth="1"/>
    <col min="13" max="13" width="4.42578125" customWidth="1"/>
    <col min="14" max="14" width="12.7109375" customWidth="1"/>
    <col min="15" max="15" width="4.42578125" customWidth="1"/>
    <col min="16" max="16" width="12.7109375" customWidth="1"/>
    <col min="17" max="17" width="4.42578125" customWidth="1"/>
    <col min="18" max="18" width="12.7109375" customWidth="1"/>
    <col min="19" max="19" width="4.42578125" customWidth="1"/>
  </cols>
  <sheetData>
    <row r="1" spans="1:19" x14ac:dyDescent="0.2">
      <c r="A1" s="8" t="str">
        <f>HYPERLINK("#'INDEX'!B99", "Link to index")</f>
        <v>Link to index</v>
      </c>
    </row>
    <row r="2" spans="1:19" ht="15.75" customHeight="1" x14ac:dyDescent="0.2">
      <c r="A2" s="25" t="s">
        <v>399</v>
      </c>
      <c r="B2" s="24"/>
      <c r="C2" s="24"/>
      <c r="D2" s="24"/>
      <c r="E2" s="24"/>
      <c r="F2" s="24"/>
      <c r="G2" s="24"/>
      <c r="H2" s="24"/>
      <c r="I2" s="24"/>
      <c r="J2" s="24"/>
      <c r="K2" s="24"/>
      <c r="L2" s="24"/>
      <c r="M2" s="24"/>
      <c r="N2" s="24"/>
      <c r="O2" s="24"/>
      <c r="P2" s="24"/>
      <c r="Q2" s="24"/>
      <c r="R2" s="24"/>
      <c r="S2" s="24"/>
    </row>
    <row r="3" spans="1:19" ht="15.75" customHeight="1" x14ac:dyDescent="0.2">
      <c r="A3" s="25" t="s">
        <v>117</v>
      </c>
      <c r="B3" s="24"/>
      <c r="C3" s="24"/>
      <c r="D3" s="24"/>
      <c r="E3" s="24"/>
      <c r="F3" s="24"/>
      <c r="G3" s="24"/>
      <c r="H3" s="24"/>
      <c r="I3" s="24"/>
      <c r="J3" s="24"/>
      <c r="K3" s="24"/>
      <c r="L3" s="24"/>
      <c r="M3" s="24"/>
      <c r="N3" s="24"/>
      <c r="O3" s="24"/>
      <c r="P3" s="24"/>
      <c r="Q3" s="24"/>
      <c r="R3" s="24"/>
      <c r="S3" s="24"/>
    </row>
    <row r="4" spans="1:19" ht="15.75" customHeight="1" x14ac:dyDescent="0.2"/>
    <row r="5" spans="1:19" ht="55.5" customHeight="1" x14ac:dyDescent="0.2">
      <c r="A5" s="11" t="s">
        <v>159</v>
      </c>
      <c r="B5" s="27" t="s">
        <v>160</v>
      </c>
      <c r="C5" s="27" t="s">
        <v>159</v>
      </c>
      <c r="D5" s="27" t="s">
        <v>161</v>
      </c>
      <c r="E5" s="27" t="s">
        <v>159</v>
      </c>
      <c r="F5" s="27" t="s">
        <v>162</v>
      </c>
      <c r="G5" s="27" t="s">
        <v>159</v>
      </c>
      <c r="H5" s="27" t="s">
        <v>163</v>
      </c>
      <c r="I5" s="27" t="s">
        <v>159</v>
      </c>
      <c r="J5" s="27" t="s">
        <v>164</v>
      </c>
      <c r="K5" s="27" t="s">
        <v>159</v>
      </c>
      <c r="L5" s="27" t="s">
        <v>165</v>
      </c>
      <c r="M5" s="27" t="s">
        <v>159</v>
      </c>
      <c r="N5" s="27" t="s">
        <v>166</v>
      </c>
      <c r="O5" s="27" t="s">
        <v>159</v>
      </c>
      <c r="P5" s="27" t="s">
        <v>167</v>
      </c>
      <c r="Q5" s="27" t="s">
        <v>159</v>
      </c>
      <c r="R5" s="27" t="s">
        <v>168</v>
      </c>
      <c r="S5" s="27" t="s">
        <v>159</v>
      </c>
    </row>
    <row r="6" spans="1:19" x14ac:dyDescent="0.2">
      <c r="A6" s="26" t="s">
        <v>212</v>
      </c>
      <c r="B6" s="26"/>
      <c r="C6" s="26"/>
      <c r="D6" s="26"/>
      <c r="E6" s="26"/>
      <c r="F6" s="26"/>
      <c r="G6" s="26"/>
      <c r="H6" s="26"/>
      <c r="I6" s="26"/>
      <c r="J6" s="26"/>
      <c r="K6" s="26"/>
      <c r="L6" s="26"/>
      <c r="M6" s="26"/>
      <c r="N6" s="26"/>
      <c r="O6" s="26"/>
      <c r="P6" s="26"/>
      <c r="Q6" s="26"/>
      <c r="R6" s="26"/>
      <c r="S6" s="26"/>
    </row>
    <row r="7" spans="1:19" x14ac:dyDescent="0.2">
      <c r="A7" s="12" t="s">
        <v>170</v>
      </c>
      <c r="B7" s="18">
        <v>10605.268385826001</v>
      </c>
      <c r="C7" s="10" t="s">
        <v>159</v>
      </c>
      <c r="D7" s="18">
        <v>10567.763854807499</v>
      </c>
      <c r="E7" s="10" t="s">
        <v>159</v>
      </c>
      <c r="F7" s="18">
        <v>9043.7765796424101</v>
      </c>
      <c r="G7" s="10" t="s">
        <v>159</v>
      </c>
      <c r="H7" s="18">
        <v>4681.5043878338201</v>
      </c>
      <c r="I7" s="10" t="s">
        <v>159</v>
      </c>
      <c r="J7" s="18">
        <v>5252.1660150820699</v>
      </c>
      <c r="K7" s="10" t="s">
        <v>159</v>
      </c>
      <c r="L7" s="18">
        <v>5266.0675678131602</v>
      </c>
      <c r="M7" s="10" t="s">
        <v>159</v>
      </c>
      <c r="N7" s="18">
        <v>9627.4719524990996</v>
      </c>
      <c r="O7" s="10" t="s">
        <v>159</v>
      </c>
      <c r="P7" s="18">
        <v>3464.1182891747999</v>
      </c>
      <c r="Q7" s="10" t="s">
        <v>159</v>
      </c>
      <c r="R7" s="18">
        <v>8013.8235858219996</v>
      </c>
      <c r="S7" s="10" t="s">
        <v>159</v>
      </c>
    </row>
    <row r="8" spans="1:19" x14ac:dyDescent="0.2">
      <c r="A8" s="12" t="s">
        <v>171</v>
      </c>
      <c r="B8" s="18">
        <v>9863.4906321192502</v>
      </c>
      <c r="C8" s="10" t="s">
        <v>159</v>
      </c>
      <c r="D8" s="18">
        <v>11098.0335957853</v>
      </c>
      <c r="E8" s="10" t="s">
        <v>159</v>
      </c>
      <c r="F8" s="18">
        <v>8546.6292623450408</v>
      </c>
      <c r="G8" s="10" t="s">
        <v>159</v>
      </c>
      <c r="H8" s="18">
        <v>5123.0344475156899</v>
      </c>
      <c r="I8" s="10" t="s">
        <v>159</v>
      </c>
      <c r="J8" s="18">
        <v>5662.5791973362702</v>
      </c>
      <c r="K8" s="10" t="s">
        <v>159</v>
      </c>
      <c r="L8" s="18">
        <v>5685.1768394424198</v>
      </c>
      <c r="M8" s="10" t="s">
        <v>159</v>
      </c>
      <c r="N8" s="18">
        <v>11870.654900657901</v>
      </c>
      <c r="O8" s="10" t="s">
        <v>180</v>
      </c>
      <c r="P8" s="18">
        <v>2990.1354270820998</v>
      </c>
      <c r="Q8" s="10" t="s">
        <v>159</v>
      </c>
      <c r="R8" s="18">
        <v>8811.6677227357595</v>
      </c>
      <c r="S8" s="10" t="s">
        <v>180</v>
      </c>
    </row>
    <row r="9" spans="1:19" x14ac:dyDescent="0.2">
      <c r="A9" s="12" t="s">
        <v>172</v>
      </c>
      <c r="B9" s="18">
        <v>10460.318320037</v>
      </c>
      <c r="C9" s="10" t="s">
        <v>159</v>
      </c>
      <c r="D9" s="18">
        <v>12862.2865464761</v>
      </c>
      <c r="E9" s="10" t="s">
        <v>159</v>
      </c>
      <c r="F9" s="18">
        <v>9655.11406384564</v>
      </c>
      <c r="G9" s="10" t="s">
        <v>159</v>
      </c>
      <c r="H9" s="18">
        <v>6725.3206828249604</v>
      </c>
      <c r="I9" s="10" t="s">
        <v>159</v>
      </c>
      <c r="J9" s="18">
        <v>6103.2190263924604</v>
      </c>
      <c r="K9" s="10" t="s">
        <v>159</v>
      </c>
      <c r="L9" s="18">
        <v>6516.6741403776896</v>
      </c>
      <c r="M9" s="10" t="s">
        <v>159</v>
      </c>
      <c r="N9" s="18">
        <v>16183.661544779199</v>
      </c>
      <c r="O9" s="10" t="s">
        <v>180</v>
      </c>
      <c r="P9" s="18">
        <v>2850.7419743309601</v>
      </c>
      <c r="Q9" s="10" t="s">
        <v>159</v>
      </c>
      <c r="R9" s="18">
        <v>10836.626042166299</v>
      </c>
      <c r="S9" s="10" t="s">
        <v>180</v>
      </c>
    </row>
    <row r="10" spans="1:19" x14ac:dyDescent="0.2">
      <c r="A10" s="12" t="s">
        <v>173</v>
      </c>
      <c r="B10" s="18">
        <v>11624.6881111111</v>
      </c>
      <c r="C10" s="10" t="s">
        <v>159</v>
      </c>
      <c r="D10" s="18">
        <v>14077.933868222701</v>
      </c>
      <c r="E10" s="10" t="s">
        <v>159</v>
      </c>
      <c r="F10" s="18">
        <v>10727.185515712599</v>
      </c>
      <c r="G10" s="10" t="s">
        <v>159</v>
      </c>
      <c r="H10" s="18">
        <v>7854.8689296274397</v>
      </c>
      <c r="I10" s="10" t="s">
        <v>159</v>
      </c>
      <c r="J10" s="18">
        <v>6686.1020388167899</v>
      </c>
      <c r="K10" s="10" t="s">
        <v>159</v>
      </c>
      <c r="L10" s="18">
        <v>7360.3467880976204</v>
      </c>
      <c r="M10" s="10" t="s">
        <v>159</v>
      </c>
      <c r="N10" s="18">
        <v>15087.6090271829</v>
      </c>
      <c r="O10" s="10" t="s">
        <v>180</v>
      </c>
      <c r="P10" s="18">
        <v>2360.0743087130199</v>
      </c>
      <c r="Q10" s="10" t="s">
        <v>159</v>
      </c>
      <c r="R10" s="18">
        <v>11225.137575667201</v>
      </c>
      <c r="S10" s="10" t="s">
        <v>180</v>
      </c>
    </row>
    <row r="11" spans="1:19" x14ac:dyDescent="0.2">
      <c r="A11" s="12" t="s">
        <v>174</v>
      </c>
      <c r="B11" s="18">
        <v>12327.9475582051</v>
      </c>
      <c r="C11" s="10" t="s">
        <v>159</v>
      </c>
      <c r="D11" s="18">
        <v>15095.149793606901</v>
      </c>
      <c r="E11" s="10" t="s">
        <v>159</v>
      </c>
      <c r="F11" s="18">
        <v>12685.1791865087</v>
      </c>
      <c r="G11" s="10" t="s">
        <v>159</v>
      </c>
      <c r="H11" s="18">
        <v>8679.5760399729897</v>
      </c>
      <c r="I11" s="10" t="s">
        <v>159</v>
      </c>
      <c r="J11" s="18">
        <v>7071.44883050099</v>
      </c>
      <c r="K11" s="10" t="s">
        <v>159</v>
      </c>
      <c r="L11" s="18">
        <v>7934.3346582747699</v>
      </c>
      <c r="M11" s="10" t="s">
        <v>159</v>
      </c>
      <c r="N11" s="18">
        <v>16183.613752175401</v>
      </c>
      <c r="O11" s="10" t="s">
        <v>180</v>
      </c>
      <c r="P11" s="18">
        <v>2295.55576743349</v>
      </c>
      <c r="Q11" s="10" t="s">
        <v>159</v>
      </c>
      <c r="R11" s="18">
        <v>12060.550187295799</v>
      </c>
      <c r="S11" s="10" t="s">
        <v>180</v>
      </c>
    </row>
    <row r="12" spans="1:19" x14ac:dyDescent="0.2">
      <c r="A12" s="12" t="s">
        <v>175</v>
      </c>
      <c r="B12" s="18">
        <v>12203.5865301494</v>
      </c>
      <c r="C12" s="10" t="s">
        <v>159</v>
      </c>
      <c r="D12" s="18">
        <v>14182.715889950299</v>
      </c>
      <c r="E12" s="10" t="s">
        <v>159</v>
      </c>
      <c r="F12" s="18">
        <v>14777.564180212499</v>
      </c>
      <c r="G12" s="10" t="s">
        <v>159</v>
      </c>
      <c r="H12" s="18">
        <v>8693.0549996617701</v>
      </c>
      <c r="I12" s="10" t="s">
        <v>180</v>
      </c>
      <c r="J12" s="18">
        <v>7383.9673338766197</v>
      </c>
      <c r="K12" s="10" t="s">
        <v>159</v>
      </c>
      <c r="L12" s="18">
        <v>8425.5775422607203</v>
      </c>
      <c r="M12" s="10" t="s">
        <v>159</v>
      </c>
      <c r="N12" s="18">
        <v>15572.2030385083</v>
      </c>
      <c r="O12" s="10" t="s">
        <v>180</v>
      </c>
      <c r="P12" s="18">
        <v>2096.7924561514701</v>
      </c>
      <c r="Q12" s="10" t="s">
        <v>159</v>
      </c>
      <c r="R12" s="18">
        <v>11634.388816910199</v>
      </c>
      <c r="S12" s="10" t="s">
        <v>180</v>
      </c>
    </row>
    <row r="13" spans="1:19" x14ac:dyDescent="0.2">
      <c r="A13" s="12" t="s">
        <v>176</v>
      </c>
      <c r="B13" s="18">
        <v>12694.8264015594</v>
      </c>
      <c r="C13" s="10" t="s">
        <v>159</v>
      </c>
      <c r="D13" s="18">
        <v>14749.026550672501</v>
      </c>
      <c r="E13" s="10" t="s">
        <v>180</v>
      </c>
      <c r="F13" s="18">
        <v>15523.706918237</v>
      </c>
      <c r="G13" s="10" t="s">
        <v>180</v>
      </c>
      <c r="H13" s="18">
        <v>8737.6974377835104</v>
      </c>
      <c r="I13" s="10" t="s">
        <v>180</v>
      </c>
      <c r="J13" s="18">
        <v>7967.9926791298503</v>
      </c>
      <c r="K13" s="10" t="s">
        <v>159</v>
      </c>
      <c r="L13" s="18">
        <v>8364.2343226222201</v>
      </c>
      <c r="M13" s="10" t="s">
        <v>159</v>
      </c>
      <c r="N13" s="18">
        <v>14773.698959544699</v>
      </c>
      <c r="O13" s="10" t="s">
        <v>180</v>
      </c>
      <c r="P13" s="18">
        <v>2054.9355251366401</v>
      </c>
      <c r="Q13" s="10" t="s">
        <v>159</v>
      </c>
      <c r="R13" s="18">
        <v>11686.3573776583</v>
      </c>
      <c r="S13" s="10" t="s">
        <v>180</v>
      </c>
    </row>
    <row r="14" spans="1:19" x14ac:dyDescent="0.2">
      <c r="A14" s="12" t="s">
        <v>177</v>
      </c>
      <c r="B14" s="18">
        <v>12935.630617139699</v>
      </c>
      <c r="C14" s="10" t="s">
        <v>159</v>
      </c>
      <c r="D14" s="18">
        <v>14822.696072975299</v>
      </c>
      <c r="E14" s="10" t="s">
        <v>180</v>
      </c>
      <c r="F14" s="18">
        <v>17133.096003050199</v>
      </c>
      <c r="G14" s="10" t="s">
        <v>180</v>
      </c>
      <c r="H14" s="18">
        <v>9122.0742117072296</v>
      </c>
      <c r="I14" s="10" t="s">
        <v>180</v>
      </c>
      <c r="J14" s="18">
        <v>8525.4638867635495</v>
      </c>
      <c r="K14" s="10" t="s">
        <v>159</v>
      </c>
      <c r="L14" s="18">
        <v>8507.5912519570102</v>
      </c>
      <c r="M14" s="10" t="s">
        <v>159</v>
      </c>
      <c r="N14" s="18">
        <v>13218.113470103601</v>
      </c>
      <c r="O14" s="10" t="s">
        <v>180</v>
      </c>
      <c r="P14" s="18">
        <v>1808.9983853612</v>
      </c>
      <c r="Q14" s="10" t="s">
        <v>159</v>
      </c>
      <c r="R14" s="18">
        <v>11425.8513378886</v>
      </c>
      <c r="S14" s="10" t="s">
        <v>180</v>
      </c>
    </row>
    <row r="15" spans="1:19" x14ac:dyDescent="0.2">
      <c r="A15" s="12" t="s">
        <v>181</v>
      </c>
      <c r="B15" s="18">
        <v>13033.8520967185</v>
      </c>
      <c r="C15" s="10" t="s">
        <v>159</v>
      </c>
      <c r="D15" s="18">
        <v>15114.433682455799</v>
      </c>
      <c r="E15" s="10" t="s">
        <v>180</v>
      </c>
      <c r="F15" s="18">
        <v>16543.7266295847</v>
      </c>
      <c r="G15" s="10" t="s">
        <v>180</v>
      </c>
      <c r="H15" s="18">
        <v>9921.5075333435307</v>
      </c>
      <c r="I15" s="10" t="s">
        <v>180</v>
      </c>
      <c r="J15" s="18">
        <v>9176.7848296154407</v>
      </c>
      <c r="K15" s="10" t="s">
        <v>159</v>
      </c>
      <c r="L15" s="18">
        <v>8710.5401566219298</v>
      </c>
      <c r="M15" s="10" t="s">
        <v>159</v>
      </c>
      <c r="N15" s="18">
        <v>12512.2828772869</v>
      </c>
      <c r="O15" s="10" t="s">
        <v>180</v>
      </c>
      <c r="P15" s="18">
        <v>1903.9454671516</v>
      </c>
      <c r="Q15" s="10" t="s">
        <v>159</v>
      </c>
      <c r="R15" s="18">
        <v>11545.0157420216</v>
      </c>
      <c r="S15" s="10" t="s">
        <v>180</v>
      </c>
    </row>
    <row r="16" spans="1:19" x14ac:dyDescent="0.2">
      <c r="A16" s="12" t="s">
        <v>182</v>
      </c>
      <c r="B16" s="18">
        <v>12356.607000370301</v>
      </c>
      <c r="C16" s="10" t="s">
        <v>159</v>
      </c>
      <c r="D16" s="18">
        <v>15683.263701075</v>
      </c>
      <c r="E16" s="10" t="s">
        <v>180</v>
      </c>
      <c r="F16" s="18">
        <v>17323.120203409399</v>
      </c>
      <c r="G16" s="10" t="s">
        <v>180</v>
      </c>
      <c r="H16" s="18">
        <v>10475.478473634999</v>
      </c>
      <c r="I16" s="10" t="s">
        <v>180</v>
      </c>
      <c r="J16" s="18">
        <v>9449.42511811841</v>
      </c>
      <c r="K16" s="10" t="s">
        <v>159</v>
      </c>
      <c r="L16" s="18">
        <v>8796.3453510248</v>
      </c>
      <c r="M16" s="10" t="s">
        <v>159</v>
      </c>
      <c r="N16" s="18">
        <v>12343.388888171199</v>
      </c>
      <c r="O16" s="10" t="s">
        <v>180</v>
      </c>
      <c r="P16" s="18">
        <v>1951.1031464901801</v>
      </c>
      <c r="Q16" s="10" t="s">
        <v>159</v>
      </c>
      <c r="R16" s="18">
        <v>11808.042837552101</v>
      </c>
      <c r="S16" s="10" t="s">
        <v>180</v>
      </c>
    </row>
    <row r="17" spans="1:19" x14ac:dyDescent="0.2">
      <c r="A17" s="12" t="s">
        <v>183</v>
      </c>
      <c r="B17" s="18">
        <v>12497.0917838112</v>
      </c>
      <c r="C17" s="10" t="s">
        <v>159</v>
      </c>
      <c r="D17" s="18">
        <v>15771.773273999899</v>
      </c>
      <c r="E17" s="10" t="s">
        <v>180</v>
      </c>
      <c r="F17" s="18">
        <v>18048.451375241799</v>
      </c>
      <c r="G17" s="10" t="s">
        <v>180</v>
      </c>
      <c r="H17" s="18">
        <v>10560.4703506147</v>
      </c>
      <c r="I17" s="10" t="s">
        <v>180</v>
      </c>
      <c r="J17" s="18">
        <v>9504.1218569459597</v>
      </c>
      <c r="K17" s="10" t="s">
        <v>159</v>
      </c>
      <c r="L17" s="18">
        <v>7810.7895861938696</v>
      </c>
      <c r="M17" s="10" t="s">
        <v>159</v>
      </c>
      <c r="N17" s="18">
        <v>12043.921956439101</v>
      </c>
      <c r="O17" s="10" t="s">
        <v>180</v>
      </c>
      <c r="P17" s="18">
        <v>2027.9484630044201</v>
      </c>
      <c r="Q17" s="10" t="s">
        <v>159</v>
      </c>
      <c r="R17" s="18">
        <v>11762.407156187501</v>
      </c>
      <c r="S17" s="10" t="s">
        <v>180</v>
      </c>
    </row>
    <row r="18" spans="1:19" x14ac:dyDescent="0.2">
      <c r="A18" s="12" t="s">
        <v>184</v>
      </c>
      <c r="B18" s="18">
        <v>11815.402313073</v>
      </c>
      <c r="C18" s="10" t="s">
        <v>159</v>
      </c>
      <c r="D18" s="18">
        <v>16026.0841326971</v>
      </c>
      <c r="E18" s="10" t="s">
        <v>180</v>
      </c>
      <c r="F18" s="18">
        <v>16374.7204385608</v>
      </c>
      <c r="G18" s="10" t="s">
        <v>180</v>
      </c>
      <c r="H18" s="18">
        <v>9667.8680188660401</v>
      </c>
      <c r="I18" s="10" t="s">
        <v>180</v>
      </c>
      <c r="J18" s="18">
        <v>9925.3903591344097</v>
      </c>
      <c r="K18" s="10" t="s">
        <v>159</v>
      </c>
      <c r="L18" s="18">
        <v>275.20238381852801</v>
      </c>
      <c r="M18" s="10" t="s">
        <v>180</v>
      </c>
      <c r="N18" s="18">
        <v>11835.8229142745</v>
      </c>
      <c r="O18" s="10" t="s">
        <v>180</v>
      </c>
      <c r="P18" s="18">
        <v>2403.94349301799</v>
      </c>
      <c r="Q18" s="10" t="s">
        <v>159</v>
      </c>
      <c r="R18" s="18">
        <v>11470.6494120564</v>
      </c>
      <c r="S18" s="10" t="s">
        <v>180</v>
      </c>
    </row>
    <row r="19" spans="1:19" x14ac:dyDescent="0.2">
      <c r="A19" s="12" t="s">
        <v>185</v>
      </c>
      <c r="B19" s="18">
        <v>11017.933770678999</v>
      </c>
      <c r="C19" s="10" t="s">
        <v>159</v>
      </c>
      <c r="D19" s="18">
        <v>14036.3981413004</v>
      </c>
      <c r="E19" s="10" t="s">
        <v>180</v>
      </c>
      <c r="F19" s="18">
        <v>16561.8964804485</v>
      </c>
      <c r="G19" s="10" t="s">
        <v>180</v>
      </c>
      <c r="H19" s="18">
        <v>9991.7471886631502</v>
      </c>
      <c r="I19" s="10" t="s">
        <v>180</v>
      </c>
      <c r="J19" s="18">
        <v>9235.3485264117207</v>
      </c>
      <c r="K19" s="10" t="s">
        <v>159</v>
      </c>
      <c r="L19" s="18">
        <v>275.44175918506801</v>
      </c>
      <c r="M19" s="10" t="s">
        <v>180</v>
      </c>
      <c r="N19" s="18">
        <v>11770.645652434499</v>
      </c>
      <c r="O19" s="10" t="s">
        <v>180</v>
      </c>
      <c r="P19" s="18">
        <v>2425.3612718900099</v>
      </c>
      <c r="Q19" s="10" t="s">
        <v>159</v>
      </c>
      <c r="R19" s="18">
        <v>10789.8942494976</v>
      </c>
      <c r="S19" s="10" t="s">
        <v>180</v>
      </c>
    </row>
    <row r="20" spans="1:19" x14ac:dyDescent="0.2">
      <c r="A20" s="12" t="s">
        <v>187</v>
      </c>
      <c r="B20" s="18">
        <v>10418.679287055</v>
      </c>
      <c r="C20" s="10" t="s">
        <v>159</v>
      </c>
      <c r="D20" s="18">
        <v>14002.830493973899</v>
      </c>
      <c r="E20" s="10" t="s">
        <v>180</v>
      </c>
      <c r="F20" s="18">
        <v>16151.619801716</v>
      </c>
      <c r="G20" s="10" t="s">
        <v>180</v>
      </c>
      <c r="H20" s="18">
        <v>10051.0572851213</v>
      </c>
      <c r="I20" s="10" t="s">
        <v>180</v>
      </c>
      <c r="J20" s="18">
        <v>8972.8223412166808</v>
      </c>
      <c r="K20" s="10" t="s">
        <v>159</v>
      </c>
      <c r="L20" s="18">
        <v>255.59991135714699</v>
      </c>
      <c r="M20" s="10" t="s">
        <v>180</v>
      </c>
      <c r="N20" s="18">
        <v>11666.457818516001</v>
      </c>
      <c r="O20" s="10" t="s">
        <v>180</v>
      </c>
      <c r="P20" s="18">
        <v>2506.3023869444701</v>
      </c>
      <c r="Q20" s="10" t="s">
        <v>159</v>
      </c>
      <c r="R20" s="18">
        <v>10728.0797482093</v>
      </c>
      <c r="S20" s="10" t="s">
        <v>180</v>
      </c>
    </row>
    <row r="21" spans="1:19" x14ac:dyDescent="0.2">
      <c r="A21" s="12" t="s">
        <v>188</v>
      </c>
      <c r="B21" s="18">
        <v>9945.5259054445105</v>
      </c>
      <c r="C21" s="10" t="s">
        <v>159</v>
      </c>
      <c r="D21" s="18">
        <v>13429.2756651277</v>
      </c>
      <c r="E21" s="10" t="s">
        <v>180</v>
      </c>
      <c r="F21" s="18">
        <v>14270.216344201001</v>
      </c>
      <c r="G21" s="10" t="s">
        <v>180</v>
      </c>
      <c r="H21" s="18">
        <v>9345.6000342297793</v>
      </c>
      <c r="I21" s="10" t="s">
        <v>180</v>
      </c>
      <c r="J21" s="18">
        <v>8491.6437356052993</v>
      </c>
      <c r="K21" s="10" t="s">
        <v>159</v>
      </c>
      <c r="L21" s="18">
        <v>285.041940064394</v>
      </c>
      <c r="M21" s="10" t="s">
        <v>180</v>
      </c>
      <c r="N21" s="18">
        <v>11062.1152351978</v>
      </c>
      <c r="O21" s="10" t="s">
        <v>180</v>
      </c>
      <c r="P21" s="18">
        <v>2360.0847944318898</v>
      </c>
      <c r="Q21" s="10" t="s">
        <v>159</v>
      </c>
      <c r="R21" s="18">
        <v>10165.7287776957</v>
      </c>
      <c r="S21" s="10" t="s">
        <v>180</v>
      </c>
    </row>
    <row r="22" spans="1:19" x14ac:dyDescent="0.2">
      <c r="A22" s="12" t="s">
        <v>189</v>
      </c>
      <c r="B22" s="18">
        <v>9881.2634394021607</v>
      </c>
      <c r="C22" s="10" t="s">
        <v>159</v>
      </c>
      <c r="D22" s="18">
        <v>13870.0669295484</v>
      </c>
      <c r="E22" s="10" t="s">
        <v>180</v>
      </c>
      <c r="F22" s="18">
        <v>12794.958180179199</v>
      </c>
      <c r="G22" s="10" t="s">
        <v>180</v>
      </c>
      <c r="H22" s="18">
        <v>9346.95817387645</v>
      </c>
      <c r="I22" s="10" t="s">
        <v>180</v>
      </c>
      <c r="J22" s="18">
        <v>8348.6571753568096</v>
      </c>
      <c r="K22" s="10" t="s">
        <v>159</v>
      </c>
      <c r="L22" s="18">
        <v>255.04725267258999</v>
      </c>
      <c r="M22" s="10" t="s">
        <v>180</v>
      </c>
      <c r="N22" s="18">
        <v>10984.840536793599</v>
      </c>
      <c r="O22" s="10" t="s">
        <v>180</v>
      </c>
      <c r="P22" s="18">
        <v>2234.5741506600598</v>
      </c>
      <c r="Q22" s="10" t="s">
        <v>159</v>
      </c>
      <c r="R22" s="18">
        <v>10239.101166169299</v>
      </c>
      <c r="S22" s="10" t="s">
        <v>180</v>
      </c>
    </row>
    <row r="23" spans="1:19" x14ac:dyDescent="0.2">
      <c r="A23" s="12" t="s">
        <v>190</v>
      </c>
      <c r="B23" s="18">
        <v>9557.1836614670792</v>
      </c>
      <c r="C23" s="10" t="s">
        <v>159</v>
      </c>
      <c r="D23" s="18">
        <v>14040.7106029771</v>
      </c>
      <c r="E23" s="10" t="s">
        <v>180</v>
      </c>
      <c r="F23" s="18">
        <v>12552.1957325942</v>
      </c>
      <c r="G23" s="10" t="s">
        <v>180</v>
      </c>
      <c r="H23" s="18">
        <v>9419.8421103106393</v>
      </c>
      <c r="I23" s="10" t="s">
        <v>180</v>
      </c>
      <c r="J23" s="18">
        <v>8132.78113084298</v>
      </c>
      <c r="K23" s="10" t="s">
        <v>159</v>
      </c>
      <c r="L23" s="18">
        <v>269.16639707220401</v>
      </c>
      <c r="M23" s="10" t="s">
        <v>180</v>
      </c>
      <c r="N23" s="18">
        <v>10721.0589642468</v>
      </c>
      <c r="O23" s="10" t="s">
        <v>180</v>
      </c>
      <c r="P23" s="18">
        <v>2430.8158960129599</v>
      </c>
      <c r="Q23" s="10" t="s">
        <v>159</v>
      </c>
      <c r="R23" s="18">
        <v>10226.0589431964</v>
      </c>
      <c r="S23" s="10" t="s">
        <v>180</v>
      </c>
    </row>
    <row r="24" spans="1:19" x14ac:dyDescent="0.2">
      <c r="A24" s="12" t="s">
        <v>191</v>
      </c>
      <c r="B24" s="18">
        <v>9202.2119587327506</v>
      </c>
      <c r="C24" s="10" t="s">
        <v>159</v>
      </c>
      <c r="D24" s="18">
        <v>13890.440646241401</v>
      </c>
      <c r="E24" s="10" t="s">
        <v>180</v>
      </c>
      <c r="F24" s="18">
        <v>11986.2533790241</v>
      </c>
      <c r="G24" s="10" t="s">
        <v>180</v>
      </c>
      <c r="H24" s="18">
        <v>9269.7601758308701</v>
      </c>
      <c r="I24" s="10" t="s">
        <v>180</v>
      </c>
      <c r="J24" s="18">
        <v>7822.7511436355599</v>
      </c>
      <c r="K24" s="10" t="s">
        <v>159</v>
      </c>
      <c r="L24" s="18">
        <v>318.68112529050501</v>
      </c>
      <c r="M24" s="10" t="s">
        <v>180</v>
      </c>
      <c r="N24" s="18">
        <v>9954.7102493812708</v>
      </c>
      <c r="O24" s="10" t="s">
        <v>180</v>
      </c>
      <c r="P24" s="18">
        <v>2326.1840872333801</v>
      </c>
      <c r="Q24" s="10" t="s">
        <v>159</v>
      </c>
      <c r="R24" s="18">
        <v>9901.6980785636606</v>
      </c>
      <c r="S24" s="10" t="s">
        <v>180</v>
      </c>
    </row>
    <row r="25" spans="1:19" x14ac:dyDescent="0.2">
      <c r="A25" s="12" t="s">
        <v>192</v>
      </c>
      <c r="B25" s="18">
        <v>8640.1238752209701</v>
      </c>
      <c r="C25" s="10" t="s">
        <v>159</v>
      </c>
      <c r="D25" s="18">
        <v>13782.360876807599</v>
      </c>
      <c r="E25" s="10" t="s">
        <v>180</v>
      </c>
      <c r="F25" s="18">
        <v>12076.714952803601</v>
      </c>
      <c r="G25" s="10" t="s">
        <v>180</v>
      </c>
      <c r="H25" s="18">
        <v>9034.8519850965204</v>
      </c>
      <c r="I25" s="10" t="s">
        <v>180</v>
      </c>
      <c r="J25" s="18">
        <v>7397.5356647697899</v>
      </c>
      <c r="K25" s="10" t="s">
        <v>180</v>
      </c>
      <c r="L25" s="18">
        <v>262.61138910706097</v>
      </c>
      <c r="M25" s="10" t="s">
        <v>180</v>
      </c>
      <c r="N25" s="18">
        <v>9723.5043626766092</v>
      </c>
      <c r="O25" s="10" t="s">
        <v>180</v>
      </c>
      <c r="P25" s="18">
        <v>2497.81367498389</v>
      </c>
      <c r="Q25" s="10" t="s">
        <v>159</v>
      </c>
      <c r="R25" s="18">
        <v>9739.4563775133192</v>
      </c>
      <c r="S25" s="10" t="s">
        <v>180</v>
      </c>
    </row>
    <row r="26" spans="1:19" x14ac:dyDescent="0.2">
      <c r="A26" s="12" t="s">
        <v>193</v>
      </c>
      <c r="B26" s="18">
        <v>7796.75793849821</v>
      </c>
      <c r="C26" s="10" t="s">
        <v>159</v>
      </c>
      <c r="D26" s="18">
        <v>14279.9607536245</v>
      </c>
      <c r="E26" s="10" t="s">
        <v>180</v>
      </c>
      <c r="F26" s="18">
        <v>12776.6293404895</v>
      </c>
      <c r="G26" s="10" t="s">
        <v>180</v>
      </c>
      <c r="H26" s="18">
        <v>9455.7712800034897</v>
      </c>
      <c r="I26" s="10" t="s">
        <v>180</v>
      </c>
      <c r="J26" s="18">
        <v>7018.7997729954704</v>
      </c>
      <c r="K26" s="10" t="s">
        <v>180</v>
      </c>
      <c r="L26" s="18">
        <v>257.07452145912703</v>
      </c>
      <c r="M26" s="10" t="s">
        <v>180</v>
      </c>
      <c r="N26" s="18">
        <v>10017.239085208699</v>
      </c>
      <c r="O26" s="10" t="s">
        <v>180</v>
      </c>
      <c r="P26" s="18">
        <v>2571.3633186070301</v>
      </c>
      <c r="Q26" s="10" t="s">
        <v>159</v>
      </c>
      <c r="R26" s="18">
        <v>10036.492561216101</v>
      </c>
      <c r="S26" s="10" t="s">
        <v>180</v>
      </c>
    </row>
    <row r="27" spans="1:19" x14ac:dyDescent="0.2">
      <c r="A27" s="12" t="s">
        <v>195</v>
      </c>
      <c r="B27" s="18">
        <v>7747.7380897459398</v>
      </c>
      <c r="C27" s="10" t="s">
        <v>159</v>
      </c>
      <c r="D27" s="18">
        <v>14760.1817093028</v>
      </c>
      <c r="E27" s="10" t="s">
        <v>180</v>
      </c>
      <c r="F27" s="18">
        <v>12681.9551638309</v>
      </c>
      <c r="G27" s="10" t="s">
        <v>180</v>
      </c>
      <c r="H27" s="18">
        <v>9675.0894253253391</v>
      </c>
      <c r="I27" s="10" t="s">
        <v>180</v>
      </c>
      <c r="J27" s="18">
        <v>6840.74397731315</v>
      </c>
      <c r="K27" s="10" t="s">
        <v>180</v>
      </c>
      <c r="L27" s="18">
        <v>270.85469700449198</v>
      </c>
      <c r="M27" s="10" t="s">
        <v>180</v>
      </c>
      <c r="N27" s="18">
        <v>10089.9652611208</v>
      </c>
      <c r="O27" s="10" t="s">
        <v>180</v>
      </c>
      <c r="P27" s="18">
        <v>2915.7863435271502</v>
      </c>
      <c r="Q27" s="10" t="s">
        <v>159</v>
      </c>
      <c r="R27" s="18">
        <v>10284.205258330299</v>
      </c>
      <c r="S27" s="10" t="s">
        <v>180</v>
      </c>
    </row>
    <row r="28" spans="1:19" x14ac:dyDescent="0.2">
      <c r="A28" s="12" t="s">
        <v>196</v>
      </c>
      <c r="B28" s="18">
        <v>7619.9070407791296</v>
      </c>
      <c r="C28" s="10" t="s">
        <v>159</v>
      </c>
      <c r="D28" s="18">
        <v>14486.198695678</v>
      </c>
      <c r="E28" s="10" t="s">
        <v>180</v>
      </c>
      <c r="F28" s="18">
        <v>12419.499878381101</v>
      </c>
      <c r="G28" s="10" t="s">
        <v>180</v>
      </c>
      <c r="H28" s="18">
        <v>9612.5764778241592</v>
      </c>
      <c r="I28" s="10" t="s">
        <v>180</v>
      </c>
      <c r="J28" s="18">
        <v>6318.8995754186099</v>
      </c>
      <c r="K28" s="10" t="s">
        <v>180</v>
      </c>
      <c r="L28" s="18">
        <v>249.809438392723</v>
      </c>
      <c r="M28" s="10" t="s">
        <v>180</v>
      </c>
      <c r="N28" s="18">
        <v>9118.2834086420607</v>
      </c>
      <c r="O28" s="10" t="s">
        <v>180</v>
      </c>
      <c r="P28" s="18">
        <v>2375.1275710402401</v>
      </c>
      <c r="Q28" s="10" t="s">
        <v>159</v>
      </c>
      <c r="R28" s="18">
        <v>9841.0844312532008</v>
      </c>
      <c r="S28" s="10" t="s">
        <v>180</v>
      </c>
    </row>
    <row r="29" spans="1:19" x14ac:dyDescent="0.2">
      <c r="A29" s="12" t="s">
        <v>198</v>
      </c>
      <c r="B29" s="18">
        <v>7132.7512635316998</v>
      </c>
      <c r="C29" s="10" t="s">
        <v>159</v>
      </c>
      <c r="D29" s="18">
        <v>14491.5010828042</v>
      </c>
      <c r="E29" s="10" t="s">
        <v>180</v>
      </c>
      <c r="F29" s="18">
        <v>13480.947769836899</v>
      </c>
      <c r="G29" s="10" t="s">
        <v>180</v>
      </c>
      <c r="H29" s="18">
        <v>9679.7662849802091</v>
      </c>
      <c r="I29" s="10" t="s">
        <v>180</v>
      </c>
      <c r="J29" s="18">
        <v>6128.0295022692399</v>
      </c>
      <c r="K29" s="10" t="s">
        <v>180</v>
      </c>
      <c r="L29" s="18">
        <v>246.91422666347901</v>
      </c>
      <c r="M29" s="10" t="s">
        <v>180</v>
      </c>
      <c r="N29" s="18">
        <v>9253.4432010736691</v>
      </c>
      <c r="O29" s="10" t="s">
        <v>180</v>
      </c>
      <c r="P29" s="18">
        <v>2191.1826091201601</v>
      </c>
      <c r="Q29" s="10" t="s">
        <v>159</v>
      </c>
      <c r="R29" s="18">
        <v>9858.4517384649898</v>
      </c>
      <c r="S29" s="10" t="s">
        <v>180</v>
      </c>
    </row>
    <row r="30" spans="1:19" x14ac:dyDescent="0.2">
      <c r="A30" s="12" t="s">
        <v>199</v>
      </c>
      <c r="B30" s="18">
        <v>6792.1873458042</v>
      </c>
      <c r="C30" s="10" t="s">
        <v>159</v>
      </c>
      <c r="D30" s="18">
        <v>14616.768648448</v>
      </c>
      <c r="E30" s="10" t="s">
        <v>180</v>
      </c>
      <c r="F30" s="18">
        <v>13214.413984028201</v>
      </c>
      <c r="G30" s="10" t="s">
        <v>180</v>
      </c>
      <c r="H30" s="18">
        <v>9723.8630838179706</v>
      </c>
      <c r="I30" s="10" t="s">
        <v>180</v>
      </c>
      <c r="J30" s="18">
        <v>6064.7014751482702</v>
      </c>
      <c r="K30" s="10" t="s">
        <v>180</v>
      </c>
      <c r="L30" s="18">
        <v>286.034781424578</v>
      </c>
      <c r="M30" s="10" t="s">
        <v>180</v>
      </c>
      <c r="N30" s="18">
        <v>8970.3692686210798</v>
      </c>
      <c r="O30" s="10" t="s">
        <v>180</v>
      </c>
      <c r="P30" s="18">
        <v>2193.3436273429902</v>
      </c>
      <c r="Q30" s="10" t="s">
        <v>159</v>
      </c>
      <c r="R30" s="18">
        <v>9815.0898409792007</v>
      </c>
      <c r="S30" s="10" t="s">
        <v>180</v>
      </c>
    </row>
    <row r="31" spans="1:19" x14ac:dyDescent="0.2">
      <c r="A31" s="12" t="s">
        <v>200</v>
      </c>
      <c r="B31" s="18">
        <v>5157.5228230918701</v>
      </c>
      <c r="C31" s="10" t="s">
        <v>159</v>
      </c>
      <c r="D31" s="18">
        <v>12248.035472789001</v>
      </c>
      <c r="E31" s="10" t="s">
        <v>180</v>
      </c>
      <c r="F31" s="18">
        <v>11367.6006001442</v>
      </c>
      <c r="G31" s="10" t="s">
        <v>159</v>
      </c>
      <c r="H31" s="18">
        <v>7328.8051896106899</v>
      </c>
      <c r="I31" s="10" t="s">
        <v>180</v>
      </c>
      <c r="J31" s="18">
        <v>4536.80767780919</v>
      </c>
      <c r="K31" s="10" t="s">
        <v>180</v>
      </c>
      <c r="L31" s="18">
        <v>304.24579265907602</v>
      </c>
      <c r="M31" s="10" t="s">
        <v>180</v>
      </c>
      <c r="N31" s="18">
        <v>6561.5105050914199</v>
      </c>
      <c r="O31" s="10" t="s">
        <v>180</v>
      </c>
      <c r="P31" s="18">
        <v>1719.00447793172</v>
      </c>
      <c r="Q31" s="10" t="s">
        <v>159</v>
      </c>
      <c r="R31" s="18">
        <v>7746.0117230240303</v>
      </c>
      <c r="S31" s="10" t="s">
        <v>180</v>
      </c>
    </row>
    <row r="32" spans="1:19" x14ac:dyDescent="0.2">
      <c r="A32" s="15" t="s">
        <v>201</v>
      </c>
      <c r="B32" s="19">
        <v>6438.3008932294097</v>
      </c>
      <c r="C32" s="14" t="s">
        <v>159</v>
      </c>
      <c r="D32" s="19">
        <v>13966.4761896326</v>
      </c>
      <c r="E32" s="14" t="s">
        <v>180</v>
      </c>
      <c r="F32" s="19">
        <v>16077.883244671601</v>
      </c>
      <c r="G32" s="14" t="s">
        <v>159</v>
      </c>
      <c r="H32" s="19">
        <v>10470.6648992224</v>
      </c>
      <c r="I32" s="14" t="s">
        <v>180</v>
      </c>
      <c r="J32" s="19">
        <v>6513.3389111483502</v>
      </c>
      <c r="K32" s="14" t="s">
        <v>180</v>
      </c>
      <c r="L32" s="19">
        <v>318.97768667775802</v>
      </c>
      <c r="M32" s="14" t="s">
        <v>180</v>
      </c>
      <c r="N32" s="19">
        <v>4409.3782615008104</v>
      </c>
      <c r="O32" s="14" t="s">
        <v>180</v>
      </c>
      <c r="P32" s="19">
        <v>1793.1072883295201</v>
      </c>
      <c r="Q32" s="14" t="s">
        <v>159</v>
      </c>
      <c r="R32" s="19">
        <v>8566.8578080098305</v>
      </c>
      <c r="S32" s="14" t="s">
        <v>180</v>
      </c>
    </row>
    <row r="34" spans="1:2" x14ac:dyDescent="0.2">
      <c r="A34" s="16" t="s">
        <v>202</v>
      </c>
      <c r="B34" s="16" t="s">
        <v>203</v>
      </c>
    </row>
    <row r="37" spans="1:2" x14ac:dyDescent="0.2">
      <c r="B37" s="16" t="s">
        <v>208</v>
      </c>
    </row>
    <row r="40" spans="1:2" x14ac:dyDescent="0.2">
      <c r="A40" s="17" t="str">
        <f>HYPERLINK("#'GAMING 3'!A2", "&lt;&lt;&lt; Previous table")</f>
        <v>&lt;&lt;&lt; Previous table</v>
      </c>
    </row>
    <row r="41" spans="1:2" x14ac:dyDescent="0.2">
      <c r="A41" s="17" t="str">
        <f>HYPERLINK("#'GAMING 5'!A2", "&gt;&gt;&gt; Next table")</f>
        <v>&gt;&gt;&gt; Next table</v>
      </c>
    </row>
  </sheetData>
  <mergeCells count="12">
    <mergeCell ref="A2:S2"/>
    <mergeCell ref="A3:S3"/>
    <mergeCell ref="A6:S6"/>
    <mergeCell ref="B5:C5"/>
    <mergeCell ref="D5:E5"/>
    <mergeCell ref="F5:G5"/>
    <mergeCell ref="H5:I5"/>
    <mergeCell ref="J5:K5"/>
    <mergeCell ref="L5:M5"/>
    <mergeCell ref="N5:O5"/>
    <mergeCell ref="P5:Q5"/>
    <mergeCell ref="R5:S5"/>
  </mergeCells>
  <pageMargins left="0.7" right="0.7" top="0.75" bottom="0.75" header="0.3" footer="0.3"/>
  <pageSetup paperSize="9" orientation="portrait" horizontalDpi="300" verticalDpi="300"/>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000-000000000000}">
  <dimension ref="A1:S42"/>
  <sheetViews>
    <sheetView workbookViewId="0"/>
  </sheetViews>
  <sheetFormatPr defaultColWidth="11.42578125" defaultRowHeight="12.75" x14ac:dyDescent="0.2"/>
  <cols>
    <col min="1" max="2" width="12.7109375" customWidth="1"/>
    <col min="3" max="3" width="4.42578125" customWidth="1"/>
    <col min="4" max="4" width="12.7109375" customWidth="1"/>
    <col min="5" max="5" width="4.42578125" customWidth="1"/>
    <col min="6" max="6" width="12.7109375" customWidth="1"/>
    <col min="7" max="7" width="4.42578125" customWidth="1"/>
    <col min="8" max="8" width="12.7109375" customWidth="1"/>
    <col min="9" max="9" width="4.42578125" customWidth="1"/>
    <col min="10" max="10" width="12.7109375" customWidth="1"/>
    <col min="11" max="11" width="4.42578125" customWidth="1"/>
    <col min="12" max="12" width="12.7109375" customWidth="1"/>
    <col min="13" max="13" width="4.42578125" customWidth="1"/>
    <col min="14" max="14" width="12.7109375" customWidth="1"/>
    <col min="15" max="15" width="4.42578125" customWidth="1"/>
    <col min="16" max="16" width="12.7109375" customWidth="1"/>
    <col min="17" max="17" width="4.42578125" customWidth="1"/>
    <col min="18" max="18" width="12.7109375" customWidth="1"/>
    <col min="19" max="19" width="4.42578125" customWidth="1"/>
  </cols>
  <sheetData>
    <row r="1" spans="1:19" x14ac:dyDescent="0.2">
      <c r="A1" s="8" t="str">
        <f>HYPERLINK("#'INDEX'!B100", "Link to index")</f>
        <v>Link to index</v>
      </c>
    </row>
    <row r="2" spans="1:19" ht="15.75" customHeight="1" x14ac:dyDescent="0.2">
      <c r="A2" s="25" t="s">
        <v>400</v>
      </c>
      <c r="B2" s="24"/>
      <c r="C2" s="24"/>
      <c r="D2" s="24"/>
      <c r="E2" s="24"/>
      <c r="F2" s="24"/>
      <c r="G2" s="24"/>
      <c r="H2" s="24"/>
      <c r="I2" s="24"/>
      <c r="J2" s="24"/>
      <c r="K2" s="24"/>
      <c r="L2" s="24"/>
      <c r="M2" s="24"/>
      <c r="N2" s="24"/>
      <c r="O2" s="24"/>
      <c r="P2" s="24"/>
      <c r="Q2" s="24"/>
      <c r="R2" s="24"/>
      <c r="S2" s="24"/>
    </row>
    <row r="3" spans="1:19" ht="15.75" customHeight="1" x14ac:dyDescent="0.2">
      <c r="A3" s="25" t="s">
        <v>118</v>
      </c>
      <c r="B3" s="24"/>
      <c r="C3" s="24"/>
      <c r="D3" s="24"/>
      <c r="E3" s="24"/>
      <c r="F3" s="24"/>
      <c r="G3" s="24"/>
      <c r="H3" s="24"/>
      <c r="I3" s="24"/>
      <c r="J3" s="24"/>
      <c r="K3" s="24"/>
      <c r="L3" s="24"/>
      <c r="M3" s="24"/>
      <c r="N3" s="24"/>
      <c r="O3" s="24"/>
      <c r="P3" s="24"/>
      <c r="Q3" s="24"/>
      <c r="R3" s="24"/>
      <c r="S3" s="24"/>
    </row>
    <row r="4" spans="1:19" ht="15.75" customHeight="1" x14ac:dyDescent="0.2"/>
    <row r="5" spans="1:19" ht="55.5" customHeight="1" x14ac:dyDescent="0.2">
      <c r="A5" s="11" t="s">
        <v>159</v>
      </c>
      <c r="B5" s="27" t="s">
        <v>160</v>
      </c>
      <c r="C5" s="27" t="s">
        <v>159</v>
      </c>
      <c r="D5" s="27" t="s">
        <v>161</v>
      </c>
      <c r="E5" s="27" t="s">
        <v>159</v>
      </c>
      <c r="F5" s="27" t="s">
        <v>162</v>
      </c>
      <c r="G5" s="27" t="s">
        <v>159</v>
      </c>
      <c r="H5" s="27" t="s">
        <v>163</v>
      </c>
      <c r="I5" s="27" t="s">
        <v>159</v>
      </c>
      <c r="J5" s="27" t="s">
        <v>164</v>
      </c>
      <c r="K5" s="27" t="s">
        <v>159</v>
      </c>
      <c r="L5" s="27" t="s">
        <v>165</v>
      </c>
      <c r="M5" s="27" t="s">
        <v>159</v>
      </c>
      <c r="N5" s="27" t="s">
        <v>166</v>
      </c>
      <c r="O5" s="27" t="s">
        <v>159</v>
      </c>
      <c r="P5" s="27" t="s">
        <v>167</v>
      </c>
      <c r="Q5" s="27" t="s">
        <v>159</v>
      </c>
      <c r="R5" s="27" t="s">
        <v>168</v>
      </c>
      <c r="S5" s="27" t="s">
        <v>159</v>
      </c>
    </row>
    <row r="6" spans="1:19" x14ac:dyDescent="0.2">
      <c r="A6" s="26" t="s">
        <v>169</v>
      </c>
      <c r="B6" s="26"/>
      <c r="C6" s="26"/>
      <c r="D6" s="26"/>
      <c r="E6" s="26"/>
      <c r="F6" s="26"/>
      <c r="G6" s="26"/>
      <c r="H6" s="26"/>
      <c r="I6" s="26"/>
      <c r="J6" s="26"/>
      <c r="K6" s="26"/>
      <c r="L6" s="26"/>
      <c r="M6" s="26"/>
      <c r="N6" s="26"/>
      <c r="O6" s="26"/>
      <c r="P6" s="26"/>
      <c r="Q6" s="26"/>
      <c r="R6" s="26"/>
      <c r="S6" s="26"/>
    </row>
    <row r="7" spans="1:19" x14ac:dyDescent="0.2">
      <c r="A7" s="12" t="s">
        <v>170</v>
      </c>
      <c r="B7" s="9">
        <v>162.514825</v>
      </c>
      <c r="C7" s="10" t="s">
        <v>159</v>
      </c>
      <c r="D7" s="9">
        <v>3107.201</v>
      </c>
      <c r="E7" s="10" t="s">
        <v>159</v>
      </c>
      <c r="F7" s="9">
        <v>79.360033999999999</v>
      </c>
      <c r="G7" s="10" t="s">
        <v>159</v>
      </c>
      <c r="H7" s="9">
        <v>1185.6558736402001</v>
      </c>
      <c r="I7" s="10" t="s">
        <v>159</v>
      </c>
      <c r="J7" s="9">
        <v>480.21199999999999</v>
      </c>
      <c r="K7" s="10" t="s">
        <v>159</v>
      </c>
      <c r="L7" s="9">
        <v>112.84836</v>
      </c>
      <c r="M7" s="10" t="s">
        <v>159</v>
      </c>
      <c r="N7" s="9">
        <v>2114.1080000000002</v>
      </c>
      <c r="O7" s="10" t="s">
        <v>159</v>
      </c>
      <c r="P7" s="9">
        <v>616.35035000000005</v>
      </c>
      <c r="Q7" s="10" t="s">
        <v>159</v>
      </c>
      <c r="R7" s="9">
        <v>7858.2504426402002</v>
      </c>
      <c r="S7" s="10" t="s">
        <v>159</v>
      </c>
    </row>
    <row r="8" spans="1:19" x14ac:dyDescent="0.2">
      <c r="A8" s="12" t="s">
        <v>171</v>
      </c>
      <c r="B8" s="9">
        <v>151.52099999999999</v>
      </c>
      <c r="C8" s="10" t="s">
        <v>159</v>
      </c>
      <c r="D8" s="9">
        <v>3287.7469999999998</v>
      </c>
      <c r="E8" s="10" t="s">
        <v>159</v>
      </c>
      <c r="F8" s="9">
        <v>75.219880000000003</v>
      </c>
      <c r="G8" s="10" t="s">
        <v>159</v>
      </c>
      <c r="H8" s="9">
        <v>1311.019</v>
      </c>
      <c r="I8" s="10" t="s">
        <v>159</v>
      </c>
      <c r="J8" s="9">
        <v>518.93399999999997</v>
      </c>
      <c r="K8" s="10" t="s">
        <v>159</v>
      </c>
      <c r="L8" s="9">
        <v>127.3078106</v>
      </c>
      <c r="M8" s="10" t="s">
        <v>159</v>
      </c>
      <c r="N8" s="9">
        <v>2329.9034000000001</v>
      </c>
      <c r="O8" s="10" t="s">
        <v>180</v>
      </c>
      <c r="P8" s="9">
        <v>561.2876</v>
      </c>
      <c r="Q8" s="10" t="s">
        <v>159</v>
      </c>
      <c r="R8" s="9">
        <v>8362.9396906000002</v>
      </c>
      <c r="S8" s="10" t="s">
        <v>180</v>
      </c>
    </row>
    <row r="9" spans="1:19" x14ac:dyDescent="0.2">
      <c r="A9" s="12" t="s">
        <v>172</v>
      </c>
      <c r="B9" s="9">
        <v>159.899</v>
      </c>
      <c r="C9" s="10" t="s">
        <v>159</v>
      </c>
      <c r="D9" s="9">
        <v>3894.4870000000001</v>
      </c>
      <c r="E9" s="10" t="s">
        <v>159</v>
      </c>
      <c r="F9" s="9">
        <v>82.275999999999996</v>
      </c>
      <c r="G9" s="10" t="s">
        <v>159</v>
      </c>
      <c r="H9" s="9">
        <v>1497.877</v>
      </c>
      <c r="I9" s="10" t="s">
        <v>159</v>
      </c>
      <c r="J9" s="9">
        <v>559.83399999999995</v>
      </c>
      <c r="K9" s="10" t="s">
        <v>159</v>
      </c>
      <c r="L9" s="9">
        <v>145.286</v>
      </c>
      <c r="M9" s="10" t="s">
        <v>159</v>
      </c>
      <c r="N9" s="9">
        <v>2759.6089999999999</v>
      </c>
      <c r="O9" s="10" t="s">
        <v>180</v>
      </c>
      <c r="P9" s="9">
        <v>550.62400000000002</v>
      </c>
      <c r="Q9" s="10" t="s">
        <v>159</v>
      </c>
      <c r="R9" s="9">
        <v>9649.8919999999998</v>
      </c>
      <c r="S9" s="10" t="s">
        <v>180</v>
      </c>
    </row>
    <row r="10" spans="1:19" x14ac:dyDescent="0.2">
      <c r="A10" s="12" t="s">
        <v>173</v>
      </c>
      <c r="B10" s="9">
        <v>179.239</v>
      </c>
      <c r="C10" s="10" t="s">
        <v>159</v>
      </c>
      <c r="D10" s="9">
        <v>4428.8890000000001</v>
      </c>
      <c r="E10" s="10" t="s">
        <v>159</v>
      </c>
      <c r="F10" s="9">
        <v>93.358199999999997</v>
      </c>
      <c r="G10" s="10" t="s">
        <v>159</v>
      </c>
      <c r="H10" s="9">
        <v>1720.12</v>
      </c>
      <c r="I10" s="10" t="s">
        <v>159</v>
      </c>
      <c r="J10" s="9">
        <v>611.90099999999995</v>
      </c>
      <c r="K10" s="10" t="s">
        <v>159</v>
      </c>
      <c r="L10" s="9">
        <v>166.75399999999999</v>
      </c>
      <c r="M10" s="10" t="s">
        <v>159</v>
      </c>
      <c r="N10" s="9">
        <v>2995.8</v>
      </c>
      <c r="O10" s="10" t="s">
        <v>180</v>
      </c>
      <c r="P10" s="9">
        <v>489.78199999999998</v>
      </c>
      <c r="Q10" s="10" t="s">
        <v>159</v>
      </c>
      <c r="R10" s="9">
        <v>10685.843199999999</v>
      </c>
      <c r="S10" s="10" t="s">
        <v>180</v>
      </c>
    </row>
    <row r="11" spans="1:19" x14ac:dyDescent="0.2">
      <c r="A11" s="12" t="s">
        <v>174</v>
      </c>
      <c r="B11" s="9">
        <v>190.517</v>
      </c>
      <c r="C11" s="10" t="s">
        <v>159</v>
      </c>
      <c r="D11" s="9">
        <v>4826.2839999999997</v>
      </c>
      <c r="E11" s="10" t="s">
        <v>159</v>
      </c>
      <c r="F11" s="9">
        <v>108.5598</v>
      </c>
      <c r="G11" s="10" t="s">
        <v>159</v>
      </c>
      <c r="H11" s="9">
        <v>1765.9010000000001</v>
      </c>
      <c r="I11" s="10" t="s">
        <v>180</v>
      </c>
      <c r="J11" s="9">
        <v>660.46400000000006</v>
      </c>
      <c r="K11" s="10" t="s">
        <v>159</v>
      </c>
      <c r="L11" s="9">
        <v>181.13417085899999</v>
      </c>
      <c r="M11" s="10" t="s">
        <v>159</v>
      </c>
      <c r="N11" s="9">
        <v>3316.4569999999999</v>
      </c>
      <c r="O11" s="10" t="s">
        <v>180</v>
      </c>
      <c r="P11" s="9">
        <v>495.81200000000001</v>
      </c>
      <c r="Q11" s="10" t="s">
        <v>159</v>
      </c>
      <c r="R11" s="9">
        <v>11545.128970858999</v>
      </c>
      <c r="S11" s="10" t="s">
        <v>180</v>
      </c>
    </row>
    <row r="12" spans="1:19" x14ac:dyDescent="0.2">
      <c r="A12" s="12" t="s">
        <v>175</v>
      </c>
      <c r="B12" s="9">
        <v>203.50200000000001</v>
      </c>
      <c r="C12" s="10" t="s">
        <v>159</v>
      </c>
      <c r="D12" s="9">
        <v>5186.9690000000001</v>
      </c>
      <c r="E12" s="10" t="s">
        <v>159</v>
      </c>
      <c r="F12" s="9">
        <v>126.047</v>
      </c>
      <c r="G12" s="10" t="s">
        <v>159</v>
      </c>
      <c r="H12" s="9">
        <v>1921.1949999999999</v>
      </c>
      <c r="I12" s="10" t="s">
        <v>180</v>
      </c>
      <c r="J12" s="9">
        <v>727.47900000000004</v>
      </c>
      <c r="K12" s="10" t="s">
        <v>159</v>
      </c>
      <c r="L12" s="9">
        <v>202.57571200000001</v>
      </c>
      <c r="M12" s="10" t="s">
        <v>159</v>
      </c>
      <c r="N12" s="9">
        <v>3650.942</v>
      </c>
      <c r="O12" s="10" t="s">
        <v>180</v>
      </c>
      <c r="P12" s="9">
        <v>492.36099999999999</v>
      </c>
      <c r="Q12" s="10" t="s">
        <v>159</v>
      </c>
      <c r="R12" s="9">
        <v>12511.070712000001</v>
      </c>
      <c r="S12" s="10" t="s">
        <v>180</v>
      </c>
    </row>
    <row r="13" spans="1:19" x14ac:dyDescent="0.2">
      <c r="A13" s="12" t="s">
        <v>176</v>
      </c>
      <c r="B13" s="9">
        <v>209.07499999999999</v>
      </c>
      <c r="C13" s="10" t="s">
        <v>159</v>
      </c>
      <c r="D13" s="9">
        <v>5301.1049999999996</v>
      </c>
      <c r="E13" s="10" t="s">
        <v>180</v>
      </c>
      <c r="F13" s="9">
        <v>134.851018662</v>
      </c>
      <c r="G13" s="10" t="s">
        <v>180</v>
      </c>
      <c r="H13" s="9">
        <v>2049.4589999999998</v>
      </c>
      <c r="I13" s="10" t="s">
        <v>180</v>
      </c>
      <c r="J13" s="9">
        <v>802.202</v>
      </c>
      <c r="K13" s="10" t="s">
        <v>159</v>
      </c>
      <c r="L13" s="9">
        <v>232.262732</v>
      </c>
      <c r="M13" s="10" t="s">
        <v>159</v>
      </c>
      <c r="N13" s="9">
        <v>3814.8530000000001</v>
      </c>
      <c r="O13" s="10" t="s">
        <v>180</v>
      </c>
      <c r="P13" s="9">
        <v>501.50799999999998</v>
      </c>
      <c r="Q13" s="10" t="s">
        <v>159</v>
      </c>
      <c r="R13" s="9">
        <v>13045.315750661999</v>
      </c>
      <c r="S13" s="10" t="s">
        <v>180</v>
      </c>
    </row>
    <row r="14" spans="1:19" x14ac:dyDescent="0.2">
      <c r="A14" s="12" t="s">
        <v>177</v>
      </c>
      <c r="B14" s="9">
        <v>220.06</v>
      </c>
      <c r="C14" s="10" t="s">
        <v>159</v>
      </c>
      <c r="D14" s="9">
        <v>5533.893</v>
      </c>
      <c r="E14" s="10" t="s">
        <v>314</v>
      </c>
      <c r="F14" s="9">
        <v>146.751</v>
      </c>
      <c r="G14" s="10" t="s">
        <v>180</v>
      </c>
      <c r="H14" s="9">
        <v>2207.884</v>
      </c>
      <c r="I14" s="10" t="s">
        <v>180</v>
      </c>
      <c r="J14" s="9">
        <v>878.13800000000003</v>
      </c>
      <c r="K14" s="10" t="s">
        <v>159</v>
      </c>
      <c r="L14" s="9">
        <v>244.70400000000001</v>
      </c>
      <c r="M14" s="10" t="s">
        <v>159</v>
      </c>
      <c r="N14" s="9">
        <v>3658.5590000000002</v>
      </c>
      <c r="O14" s="10" t="s">
        <v>180</v>
      </c>
      <c r="P14" s="9">
        <v>485.19400000000002</v>
      </c>
      <c r="Q14" s="10" t="s">
        <v>159</v>
      </c>
      <c r="R14" s="9">
        <v>13375.183000000001</v>
      </c>
      <c r="S14" s="10" t="s">
        <v>401</v>
      </c>
    </row>
    <row r="15" spans="1:19" x14ac:dyDescent="0.2">
      <c r="A15" s="12" t="s">
        <v>181</v>
      </c>
      <c r="B15" s="9">
        <v>229.53800000000001</v>
      </c>
      <c r="C15" s="10" t="s">
        <v>159</v>
      </c>
      <c r="D15" s="9">
        <v>5814.3040000000001</v>
      </c>
      <c r="E15" s="10" t="s">
        <v>314</v>
      </c>
      <c r="F15" s="9">
        <v>153.78700000000001</v>
      </c>
      <c r="G15" s="10" t="s">
        <v>180</v>
      </c>
      <c r="H15" s="9">
        <v>2499.7750000000001</v>
      </c>
      <c r="I15" s="10" t="s">
        <v>180</v>
      </c>
      <c r="J15" s="9">
        <v>943.29399999999998</v>
      </c>
      <c r="K15" s="10" t="s">
        <v>159</v>
      </c>
      <c r="L15" s="9">
        <v>259.86900000000003</v>
      </c>
      <c r="M15" s="10" t="s">
        <v>159</v>
      </c>
      <c r="N15" s="9">
        <v>3638.9140000000002</v>
      </c>
      <c r="O15" s="10" t="s">
        <v>180</v>
      </c>
      <c r="P15" s="9">
        <v>530.17600000000004</v>
      </c>
      <c r="Q15" s="10" t="s">
        <v>159</v>
      </c>
      <c r="R15" s="9">
        <v>14069.656999999999</v>
      </c>
      <c r="S15" s="10" t="s">
        <v>401</v>
      </c>
    </row>
    <row r="16" spans="1:19" x14ac:dyDescent="0.2">
      <c r="A16" s="12" t="s">
        <v>182</v>
      </c>
      <c r="B16" s="9">
        <v>222.80699999999999</v>
      </c>
      <c r="C16" s="10" t="s">
        <v>159</v>
      </c>
      <c r="D16" s="9">
        <v>6059.6989999999996</v>
      </c>
      <c r="E16" s="10" t="s">
        <v>314</v>
      </c>
      <c r="F16" s="9">
        <v>164.75399999999999</v>
      </c>
      <c r="G16" s="10" t="s">
        <v>180</v>
      </c>
      <c r="H16" s="9">
        <v>2658.181</v>
      </c>
      <c r="I16" s="10" t="s">
        <v>180</v>
      </c>
      <c r="J16" s="9">
        <v>970.75800000000004</v>
      </c>
      <c r="K16" s="10" t="s">
        <v>159</v>
      </c>
      <c r="L16" s="9">
        <v>270.64</v>
      </c>
      <c r="M16" s="10" t="s">
        <v>159</v>
      </c>
      <c r="N16" s="9">
        <v>3698.221</v>
      </c>
      <c r="O16" s="10" t="s">
        <v>180</v>
      </c>
      <c r="P16" s="9">
        <v>560.81299999999999</v>
      </c>
      <c r="Q16" s="10" t="s">
        <v>159</v>
      </c>
      <c r="R16" s="9">
        <v>14605.873</v>
      </c>
      <c r="S16" s="10" t="s">
        <v>401</v>
      </c>
    </row>
    <row r="17" spans="1:19" x14ac:dyDescent="0.2">
      <c r="A17" s="12" t="s">
        <v>183</v>
      </c>
      <c r="B17" s="9">
        <v>229.77500000000001</v>
      </c>
      <c r="C17" s="10" t="s">
        <v>159</v>
      </c>
      <c r="D17" s="9">
        <v>6272.0559999999996</v>
      </c>
      <c r="E17" s="10" t="s">
        <v>314</v>
      </c>
      <c r="F17" s="9">
        <v>186.14456000000001</v>
      </c>
      <c r="G17" s="10" t="s">
        <v>180</v>
      </c>
      <c r="H17" s="9">
        <v>2802.6350000000002</v>
      </c>
      <c r="I17" s="10" t="s">
        <v>180</v>
      </c>
      <c r="J17" s="9">
        <v>989.125</v>
      </c>
      <c r="K17" s="10" t="s">
        <v>159</v>
      </c>
      <c r="L17" s="9">
        <v>258.65199999999999</v>
      </c>
      <c r="M17" s="10" t="s">
        <v>159</v>
      </c>
      <c r="N17" s="9">
        <v>3895.29</v>
      </c>
      <c r="O17" s="10" t="s">
        <v>180</v>
      </c>
      <c r="P17" s="9">
        <v>608.11199999999997</v>
      </c>
      <c r="Q17" s="10" t="s">
        <v>159</v>
      </c>
      <c r="R17" s="9">
        <v>15241.789559999999</v>
      </c>
      <c r="S17" s="10" t="s">
        <v>401</v>
      </c>
    </row>
    <row r="18" spans="1:19" x14ac:dyDescent="0.2">
      <c r="A18" s="12" t="s">
        <v>184</v>
      </c>
      <c r="B18" s="9">
        <v>222.512</v>
      </c>
      <c r="C18" s="10" t="s">
        <v>159</v>
      </c>
      <c r="D18" s="9">
        <v>6499.6540000000005</v>
      </c>
      <c r="E18" s="10" t="s">
        <v>314</v>
      </c>
      <c r="F18" s="9">
        <v>191.71554</v>
      </c>
      <c r="G18" s="10" t="s">
        <v>180</v>
      </c>
      <c r="H18" s="9">
        <v>2670.9279999999999</v>
      </c>
      <c r="I18" s="10" t="s">
        <v>180</v>
      </c>
      <c r="J18" s="9">
        <v>1036.414</v>
      </c>
      <c r="K18" s="10" t="s">
        <v>159</v>
      </c>
      <c r="L18" s="9">
        <v>265.339</v>
      </c>
      <c r="M18" s="10" t="s">
        <v>159</v>
      </c>
      <c r="N18" s="9">
        <v>4018.2640000000001</v>
      </c>
      <c r="O18" s="10" t="s">
        <v>180</v>
      </c>
      <c r="P18" s="9">
        <v>738.90099999999995</v>
      </c>
      <c r="Q18" s="10" t="s">
        <v>159</v>
      </c>
      <c r="R18" s="9">
        <v>15643.72754</v>
      </c>
      <c r="S18" s="10" t="s">
        <v>401</v>
      </c>
    </row>
    <row r="19" spans="1:19" x14ac:dyDescent="0.2">
      <c r="A19" s="12" t="s">
        <v>185</v>
      </c>
      <c r="B19" s="9">
        <v>216.38900000000001</v>
      </c>
      <c r="C19" s="10" t="s">
        <v>159</v>
      </c>
      <c r="D19" s="9">
        <v>6002.8379999999997</v>
      </c>
      <c r="E19" s="10" t="s">
        <v>159</v>
      </c>
      <c r="F19" s="9">
        <v>209.58778075000001</v>
      </c>
      <c r="G19" s="10" t="s">
        <v>180</v>
      </c>
      <c r="H19" s="9">
        <v>2854.84168572</v>
      </c>
      <c r="I19" s="10" t="s">
        <v>180</v>
      </c>
      <c r="J19" s="9">
        <v>1001.236</v>
      </c>
      <c r="K19" s="10" t="s">
        <v>159</v>
      </c>
      <c r="L19" s="9">
        <v>280.84199999999998</v>
      </c>
      <c r="M19" s="10" t="s">
        <v>159</v>
      </c>
      <c r="N19" s="9">
        <v>4145.3159999999998</v>
      </c>
      <c r="O19" s="10" t="s">
        <v>180</v>
      </c>
      <c r="P19" s="9">
        <v>794.524</v>
      </c>
      <c r="Q19" s="10" t="s">
        <v>159</v>
      </c>
      <c r="R19" s="9">
        <v>15505.57446647</v>
      </c>
      <c r="S19" s="10" t="s">
        <v>180</v>
      </c>
    </row>
    <row r="20" spans="1:19" x14ac:dyDescent="0.2">
      <c r="A20" s="12" t="s">
        <v>187</v>
      </c>
      <c r="B20" s="9">
        <v>215.55699999999999</v>
      </c>
      <c r="C20" s="10" t="s">
        <v>159</v>
      </c>
      <c r="D20" s="9">
        <v>6244.7610000000004</v>
      </c>
      <c r="E20" s="10" t="s">
        <v>159</v>
      </c>
      <c r="F20" s="9">
        <v>219.92915146999999</v>
      </c>
      <c r="G20" s="10" t="s">
        <v>180</v>
      </c>
      <c r="H20" s="9">
        <v>2975.2649999999999</v>
      </c>
      <c r="I20" s="10" t="s">
        <v>180</v>
      </c>
      <c r="J20" s="9">
        <v>1012.626</v>
      </c>
      <c r="K20" s="10" t="s">
        <v>159</v>
      </c>
      <c r="L20" s="9">
        <v>294.64299999999997</v>
      </c>
      <c r="M20" s="10" t="s">
        <v>159</v>
      </c>
      <c r="N20" s="9">
        <v>4371.75</v>
      </c>
      <c r="O20" s="10" t="s">
        <v>180</v>
      </c>
      <c r="P20" s="9">
        <v>876.80738159999999</v>
      </c>
      <c r="Q20" s="10" t="s">
        <v>159</v>
      </c>
      <c r="R20" s="9">
        <v>16211.33853307</v>
      </c>
      <c r="S20" s="10" t="s">
        <v>180</v>
      </c>
    </row>
    <row r="21" spans="1:19" x14ac:dyDescent="0.2">
      <c r="A21" s="12" t="s">
        <v>188</v>
      </c>
      <c r="B21" s="9">
        <v>215.733</v>
      </c>
      <c r="C21" s="10" t="s">
        <v>159</v>
      </c>
      <c r="D21" s="9">
        <v>5730.9660000000003</v>
      </c>
      <c r="E21" s="10" t="s">
        <v>180</v>
      </c>
      <c r="F21" s="9">
        <v>206.576481</v>
      </c>
      <c r="G21" s="10" t="s">
        <v>180</v>
      </c>
      <c r="H21" s="9">
        <v>2849.777</v>
      </c>
      <c r="I21" s="10" t="s">
        <v>180</v>
      </c>
      <c r="J21" s="9">
        <v>997.84699999999998</v>
      </c>
      <c r="K21" s="10" t="s">
        <v>159</v>
      </c>
      <c r="L21" s="9">
        <v>289.05200000000002</v>
      </c>
      <c r="M21" s="10" t="s">
        <v>159</v>
      </c>
      <c r="N21" s="9">
        <v>4359.8517755840003</v>
      </c>
      <c r="O21" s="10" t="s">
        <v>180</v>
      </c>
      <c r="P21" s="9">
        <v>864.952</v>
      </c>
      <c r="Q21" s="10" t="s">
        <v>159</v>
      </c>
      <c r="R21" s="9">
        <v>15514.755256584</v>
      </c>
      <c r="S21" s="10" t="s">
        <v>180</v>
      </c>
    </row>
    <row r="22" spans="1:19" x14ac:dyDescent="0.2">
      <c r="A22" s="12" t="s">
        <v>189</v>
      </c>
      <c r="B22" s="9">
        <v>219.88499999999999</v>
      </c>
      <c r="C22" s="10" t="s">
        <v>159</v>
      </c>
      <c r="D22" s="9">
        <v>6478.0680000000002</v>
      </c>
      <c r="E22" s="10" t="s">
        <v>159</v>
      </c>
      <c r="F22" s="9">
        <v>190.46378100000001</v>
      </c>
      <c r="G22" s="10" t="s">
        <v>180</v>
      </c>
      <c r="H22" s="9">
        <v>2954.54</v>
      </c>
      <c r="I22" s="10" t="s">
        <v>180</v>
      </c>
      <c r="J22" s="9">
        <v>1009.304</v>
      </c>
      <c r="K22" s="10" t="s">
        <v>159</v>
      </c>
      <c r="L22" s="9">
        <v>290.30799999999999</v>
      </c>
      <c r="M22" s="10" t="s">
        <v>159</v>
      </c>
      <c r="N22" s="9">
        <v>4431.9629999999997</v>
      </c>
      <c r="O22" s="10" t="s">
        <v>180</v>
      </c>
      <c r="P22" s="9">
        <v>828.07799999999997</v>
      </c>
      <c r="Q22" s="10" t="s">
        <v>159</v>
      </c>
      <c r="R22" s="9">
        <v>16402.609780999999</v>
      </c>
      <c r="S22" s="10" t="s">
        <v>180</v>
      </c>
    </row>
    <row r="23" spans="1:19" x14ac:dyDescent="0.2">
      <c r="A23" s="12" t="s">
        <v>190</v>
      </c>
      <c r="B23" s="9">
        <v>222.31299999999999</v>
      </c>
      <c r="C23" s="10" t="s">
        <v>159</v>
      </c>
      <c r="D23" s="9">
        <v>6768.616</v>
      </c>
      <c r="E23" s="10" t="s">
        <v>159</v>
      </c>
      <c r="F23" s="9">
        <v>200.84528700000001</v>
      </c>
      <c r="G23" s="10" t="s">
        <v>180</v>
      </c>
      <c r="H23" s="9">
        <v>3101.2330000000002</v>
      </c>
      <c r="I23" s="10" t="s">
        <v>180</v>
      </c>
      <c r="J23" s="9">
        <v>1024.759</v>
      </c>
      <c r="K23" s="10" t="s">
        <v>159</v>
      </c>
      <c r="L23" s="9">
        <v>285.13299999999998</v>
      </c>
      <c r="M23" s="10" t="s">
        <v>159</v>
      </c>
      <c r="N23" s="9">
        <v>4696.0590000000002</v>
      </c>
      <c r="O23" s="10" t="s">
        <v>180</v>
      </c>
      <c r="P23" s="9">
        <v>993.05200000000002</v>
      </c>
      <c r="Q23" s="10" t="s">
        <v>159</v>
      </c>
      <c r="R23" s="9">
        <v>17292.010287000001</v>
      </c>
      <c r="S23" s="10" t="s">
        <v>180</v>
      </c>
    </row>
    <row r="24" spans="1:19" x14ac:dyDescent="0.2">
      <c r="A24" s="12" t="s">
        <v>191</v>
      </c>
      <c r="B24" s="9">
        <v>219.44800000000001</v>
      </c>
      <c r="C24" s="10" t="s">
        <v>159</v>
      </c>
      <c r="D24" s="9">
        <v>6979.2669999999998</v>
      </c>
      <c r="E24" s="10" t="s">
        <v>159</v>
      </c>
      <c r="F24" s="9">
        <v>209.45711800000001</v>
      </c>
      <c r="G24" s="10" t="s">
        <v>180</v>
      </c>
      <c r="H24" s="9">
        <v>3178.8220000000001</v>
      </c>
      <c r="I24" s="10" t="s">
        <v>180</v>
      </c>
      <c r="J24" s="9">
        <v>1023.466</v>
      </c>
      <c r="K24" s="10" t="s">
        <v>159</v>
      </c>
      <c r="L24" s="9">
        <v>279.142</v>
      </c>
      <c r="M24" s="10" t="s">
        <v>159</v>
      </c>
      <c r="N24" s="9">
        <v>4567.8100000000004</v>
      </c>
      <c r="O24" s="10" t="s">
        <v>180</v>
      </c>
      <c r="P24" s="9">
        <v>989.95299999999997</v>
      </c>
      <c r="Q24" s="10" t="s">
        <v>159</v>
      </c>
      <c r="R24" s="9">
        <v>17447.365118000002</v>
      </c>
      <c r="S24" s="10" t="s">
        <v>180</v>
      </c>
    </row>
    <row r="25" spans="1:19" x14ac:dyDescent="0.2">
      <c r="A25" s="12" t="s">
        <v>192</v>
      </c>
      <c r="B25" s="9">
        <v>211.16300000000001</v>
      </c>
      <c r="C25" s="10" t="s">
        <v>159</v>
      </c>
      <c r="D25" s="9">
        <v>7166.4756755300004</v>
      </c>
      <c r="E25" s="10" t="s">
        <v>159</v>
      </c>
      <c r="F25" s="9">
        <v>223.394803</v>
      </c>
      <c r="G25" s="10" t="s">
        <v>180</v>
      </c>
      <c r="H25" s="9">
        <v>3133.1170000000002</v>
      </c>
      <c r="I25" s="10" t="s">
        <v>180</v>
      </c>
      <c r="J25" s="9">
        <v>1020.49861952</v>
      </c>
      <c r="K25" s="10" t="s">
        <v>159</v>
      </c>
      <c r="L25" s="9">
        <v>271.547616</v>
      </c>
      <c r="M25" s="10" t="s">
        <v>159</v>
      </c>
      <c r="N25" s="9">
        <v>4566.1014581480003</v>
      </c>
      <c r="O25" s="10" t="s">
        <v>180</v>
      </c>
      <c r="P25" s="9">
        <v>1155.9000000000001</v>
      </c>
      <c r="Q25" s="10" t="s">
        <v>159</v>
      </c>
      <c r="R25" s="9">
        <v>17748.198172198001</v>
      </c>
      <c r="S25" s="10" t="s">
        <v>180</v>
      </c>
    </row>
    <row r="26" spans="1:19" x14ac:dyDescent="0.2">
      <c r="A26" s="12" t="s">
        <v>193</v>
      </c>
      <c r="B26" s="9">
        <v>207.82</v>
      </c>
      <c r="C26" s="10" t="s">
        <v>159</v>
      </c>
      <c r="D26" s="9">
        <v>7802.9870000000001</v>
      </c>
      <c r="E26" s="10" t="s">
        <v>159</v>
      </c>
      <c r="F26" s="9">
        <v>243.79791900000001</v>
      </c>
      <c r="G26" s="10" t="s">
        <v>180</v>
      </c>
      <c r="H26" s="9">
        <v>3383.9430000000002</v>
      </c>
      <c r="I26" s="10" t="s">
        <v>180</v>
      </c>
      <c r="J26" s="9">
        <v>1018.45633027</v>
      </c>
      <c r="K26" s="10" t="s">
        <v>159</v>
      </c>
      <c r="L26" s="9">
        <v>274.18848000000003</v>
      </c>
      <c r="M26" s="10" t="s">
        <v>159</v>
      </c>
      <c r="N26" s="9">
        <v>4951.2585122999999</v>
      </c>
      <c r="O26" s="10" t="s">
        <v>180</v>
      </c>
      <c r="P26" s="9">
        <v>1223.8430000000001</v>
      </c>
      <c r="Q26" s="10" t="s">
        <v>159</v>
      </c>
      <c r="R26" s="9">
        <v>19106.294241570002</v>
      </c>
      <c r="S26" s="10" t="s">
        <v>180</v>
      </c>
    </row>
    <row r="27" spans="1:19" x14ac:dyDescent="0.2">
      <c r="A27" s="12" t="s">
        <v>195</v>
      </c>
      <c r="B27" s="9">
        <v>212.65</v>
      </c>
      <c r="C27" s="10" t="s">
        <v>159</v>
      </c>
      <c r="D27" s="9">
        <v>8307.6020000000008</v>
      </c>
      <c r="E27" s="10" t="s">
        <v>159</v>
      </c>
      <c r="F27" s="9">
        <v>246.79534000000001</v>
      </c>
      <c r="G27" s="10" t="s">
        <v>180</v>
      </c>
      <c r="H27" s="9">
        <v>3510.46623142</v>
      </c>
      <c r="I27" s="10" t="s">
        <v>180</v>
      </c>
      <c r="J27" s="9">
        <v>1046.1189999999999</v>
      </c>
      <c r="K27" s="10" t="s">
        <v>159</v>
      </c>
      <c r="L27" s="9">
        <v>277.71620000000001</v>
      </c>
      <c r="M27" s="10" t="s">
        <v>159</v>
      </c>
      <c r="N27" s="9">
        <v>5018.5398171300003</v>
      </c>
      <c r="O27" s="10" t="s">
        <v>180</v>
      </c>
      <c r="P27" s="9">
        <v>1165.1600000000001</v>
      </c>
      <c r="Q27" s="10" t="s">
        <v>159</v>
      </c>
      <c r="R27" s="9">
        <v>19785.048588549998</v>
      </c>
      <c r="S27" s="10" t="s">
        <v>180</v>
      </c>
    </row>
    <row r="28" spans="1:19" x14ac:dyDescent="0.2">
      <c r="A28" s="12" t="s">
        <v>196</v>
      </c>
      <c r="B28" s="9">
        <v>226.03899999999999</v>
      </c>
      <c r="C28" s="10" t="s">
        <v>159</v>
      </c>
      <c r="D28" s="9">
        <v>8403.0969999999998</v>
      </c>
      <c r="E28" s="10" t="s">
        <v>159</v>
      </c>
      <c r="F28" s="9">
        <v>245.989869</v>
      </c>
      <c r="G28" s="10" t="s">
        <v>180</v>
      </c>
      <c r="H28" s="9">
        <v>3513.7403986200002</v>
      </c>
      <c r="I28" s="10" t="s">
        <v>180</v>
      </c>
      <c r="J28" s="9">
        <v>959.43</v>
      </c>
      <c r="K28" s="10" t="s">
        <v>159</v>
      </c>
      <c r="L28" s="9">
        <v>264.91759999999999</v>
      </c>
      <c r="M28" s="10" t="s">
        <v>159</v>
      </c>
      <c r="N28" s="9">
        <v>4688.7750287950003</v>
      </c>
      <c r="O28" s="10" t="s">
        <v>180</v>
      </c>
      <c r="P28" s="9">
        <v>1018.657</v>
      </c>
      <c r="Q28" s="10" t="s">
        <v>159</v>
      </c>
      <c r="R28" s="9">
        <v>19320.645896415001</v>
      </c>
      <c r="S28" s="10" t="s">
        <v>180</v>
      </c>
    </row>
    <row r="29" spans="1:19" x14ac:dyDescent="0.2">
      <c r="A29" s="12" t="s">
        <v>198</v>
      </c>
      <c r="B29" s="9">
        <v>226.61099999999999</v>
      </c>
      <c r="C29" s="10" t="s">
        <v>159</v>
      </c>
      <c r="D29" s="9">
        <v>8659.7610000000004</v>
      </c>
      <c r="E29" s="10" t="s">
        <v>159</v>
      </c>
      <c r="F29" s="9">
        <v>258.21800000000002</v>
      </c>
      <c r="G29" s="10" t="s">
        <v>180</v>
      </c>
      <c r="H29" s="9">
        <v>3715.28221717</v>
      </c>
      <c r="I29" s="10" t="s">
        <v>180</v>
      </c>
      <c r="J29" s="9">
        <v>1009.732</v>
      </c>
      <c r="K29" s="10" t="s">
        <v>159</v>
      </c>
      <c r="L29" s="9">
        <v>258.06557400000003</v>
      </c>
      <c r="M29" s="10" t="s">
        <v>159</v>
      </c>
      <c r="N29" s="9">
        <v>5007.66534820787</v>
      </c>
      <c r="O29" s="10" t="s">
        <v>180</v>
      </c>
      <c r="P29" s="9">
        <v>970.29100000000005</v>
      </c>
      <c r="Q29" s="10" t="s">
        <v>159</v>
      </c>
      <c r="R29" s="9">
        <v>20105.626139377899</v>
      </c>
      <c r="S29" s="10" t="s">
        <v>180</v>
      </c>
    </row>
    <row r="30" spans="1:19" x14ac:dyDescent="0.2">
      <c r="A30" s="12" t="s">
        <v>199</v>
      </c>
      <c r="B30" s="9">
        <v>236.321</v>
      </c>
      <c r="C30" s="10" t="s">
        <v>159</v>
      </c>
      <c r="D30" s="9">
        <v>8803.0414000000001</v>
      </c>
      <c r="E30" s="10" t="s">
        <v>159</v>
      </c>
      <c r="F30" s="9">
        <v>259.58</v>
      </c>
      <c r="G30" s="10" t="s">
        <v>180</v>
      </c>
      <c r="H30" s="9">
        <v>3967.5176945599801</v>
      </c>
      <c r="I30" s="10" t="s">
        <v>180</v>
      </c>
      <c r="J30" s="9">
        <v>983.48153796999998</v>
      </c>
      <c r="K30" s="10" t="s">
        <v>159</v>
      </c>
      <c r="L30" s="9">
        <v>266.72033299999998</v>
      </c>
      <c r="M30" s="10" t="s">
        <v>159</v>
      </c>
      <c r="N30" s="9">
        <v>5039.9458635060901</v>
      </c>
      <c r="O30" s="10" t="s">
        <v>180</v>
      </c>
      <c r="P30" s="9">
        <v>995.49699999999996</v>
      </c>
      <c r="Q30" s="10" t="s">
        <v>159</v>
      </c>
      <c r="R30" s="9">
        <v>20552.1048290361</v>
      </c>
      <c r="S30" s="10" t="s">
        <v>180</v>
      </c>
    </row>
    <row r="31" spans="1:19" x14ac:dyDescent="0.2">
      <c r="A31" s="12" t="s">
        <v>200</v>
      </c>
      <c r="B31" s="9">
        <v>198.47399999999999</v>
      </c>
      <c r="C31" s="10" t="s">
        <v>159</v>
      </c>
      <c r="D31" s="9">
        <v>7450.2640000000001</v>
      </c>
      <c r="E31" s="10" t="s">
        <v>159</v>
      </c>
      <c r="F31" s="9">
        <v>225.75700000000001</v>
      </c>
      <c r="G31" s="10" t="s">
        <v>159</v>
      </c>
      <c r="H31" s="9">
        <v>3049.2039438199999</v>
      </c>
      <c r="I31" s="10" t="s">
        <v>180</v>
      </c>
      <c r="J31" s="9">
        <v>804.66927897000005</v>
      </c>
      <c r="K31" s="10" t="s">
        <v>159</v>
      </c>
      <c r="L31" s="9">
        <v>218.926073</v>
      </c>
      <c r="M31" s="10" t="s">
        <v>159</v>
      </c>
      <c r="N31" s="9">
        <v>3889.0391453679499</v>
      </c>
      <c r="O31" s="10" t="s">
        <v>180</v>
      </c>
      <c r="P31" s="9">
        <v>839.81399999999996</v>
      </c>
      <c r="Q31" s="10" t="s">
        <v>159</v>
      </c>
      <c r="R31" s="9">
        <v>16676.147441157998</v>
      </c>
      <c r="S31" s="10" t="s">
        <v>180</v>
      </c>
    </row>
    <row r="32" spans="1:19" x14ac:dyDescent="0.2">
      <c r="A32" s="15" t="s">
        <v>201</v>
      </c>
      <c r="B32" s="13">
        <v>262.27626901999997</v>
      </c>
      <c r="C32" s="14" t="s">
        <v>159</v>
      </c>
      <c r="D32" s="13">
        <v>8212.4040000000005</v>
      </c>
      <c r="E32" s="14" t="s">
        <v>159</v>
      </c>
      <c r="F32" s="13">
        <v>317.00299999999999</v>
      </c>
      <c r="G32" s="14" t="s">
        <v>159</v>
      </c>
      <c r="H32" s="13">
        <v>4324.1465189500004</v>
      </c>
      <c r="I32" s="14" t="s">
        <v>180</v>
      </c>
      <c r="J32" s="13">
        <v>1124.2001692199999</v>
      </c>
      <c r="K32" s="14" t="s">
        <v>159</v>
      </c>
      <c r="L32" s="13">
        <v>297.95394299999998</v>
      </c>
      <c r="M32" s="14" t="s">
        <v>159</v>
      </c>
      <c r="N32" s="13">
        <v>2697.8027294707399</v>
      </c>
      <c r="O32" s="14" t="s">
        <v>180</v>
      </c>
      <c r="P32" s="13">
        <v>988.15800000000002</v>
      </c>
      <c r="Q32" s="14" t="s">
        <v>159</v>
      </c>
      <c r="R32" s="13">
        <v>18223.944629660698</v>
      </c>
      <c r="S32" s="14" t="s">
        <v>180</v>
      </c>
    </row>
    <row r="34" spans="1:2" x14ac:dyDescent="0.2">
      <c r="A34" s="16" t="s">
        <v>202</v>
      </c>
      <c r="B34" s="16" t="s">
        <v>215</v>
      </c>
    </row>
    <row r="37" spans="1:2" x14ac:dyDescent="0.2">
      <c r="B37" s="16" t="s">
        <v>318</v>
      </c>
    </row>
    <row r="38" spans="1:2" x14ac:dyDescent="0.2">
      <c r="B38" s="16" t="s">
        <v>208</v>
      </c>
    </row>
    <row r="41" spans="1:2" x14ac:dyDescent="0.2">
      <c r="A41" s="17" t="str">
        <f>HYPERLINK("#'GAMING 4'!A2", "&lt;&lt;&lt; Previous table")</f>
        <v>&lt;&lt;&lt; Previous table</v>
      </c>
    </row>
    <row r="42" spans="1:2" x14ac:dyDescent="0.2">
      <c r="A42" s="17" t="str">
        <f>HYPERLINK("#'GAMING 6'!A2", "&gt;&gt;&gt; Next table")</f>
        <v>&gt;&gt;&gt; Next table</v>
      </c>
    </row>
  </sheetData>
  <mergeCells count="12">
    <mergeCell ref="A2:S2"/>
    <mergeCell ref="A3:S3"/>
    <mergeCell ref="A6:S6"/>
    <mergeCell ref="B5:C5"/>
    <mergeCell ref="D5:E5"/>
    <mergeCell ref="F5:G5"/>
    <mergeCell ref="H5:I5"/>
    <mergeCell ref="J5:K5"/>
    <mergeCell ref="L5:M5"/>
    <mergeCell ref="N5:O5"/>
    <mergeCell ref="P5:Q5"/>
    <mergeCell ref="R5:S5"/>
  </mergeCells>
  <pageMargins left="0.7" right="0.7" top="0.75" bottom="0.75" header="0.3" footer="0.3"/>
  <pageSetup paperSize="9" orientation="portrait" horizontalDpi="300" verticalDpi="300"/>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100-000000000000}">
  <dimension ref="A1:S42"/>
  <sheetViews>
    <sheetView workbookViewId="0"/>
  </sheetViews>
  <sheetFormatPr defaultColWidth="11.42578125" defaultRowHeight="12.75" x14ac:dyDescent="0.2"/>
  <cols>
    <col min="1" max="2" width="12.7109375" customWidth="1"/>
    <col min="3" max="3" width="4.42578125" customWidth="1"/>
    <col min="4" max="4" width="12.7109375" customWidth="1"/>
    <col min="5" max="5" width="4.42578125" customWidth="1"/>
    <col min="6" max="6" width="12.7109375" customWidth="1"/>
    <col min="7" max="7" width="4.42578125" customWidth="1"/>
    <col min="8" max="8" width="12.7109375" customWidth="1"/>
    <col min="9" max="9" width="4.42578125" customWidth="1"/>
    <col min="10" max="10" width="12.7109375" customWidth="1"/>
    <col min="11" max="11" width="4.42578125" customWidth="1"/>
    <col min="12" max="12" width="12.7109375" customWidth="1"/>
    <col min="13" max="13" width="4.42578125" customWidth="1"/>
    <col min="14" max="14" width="12.7109375" customWidth="1"/>
    <col min="15" max="15" width="4.42578125" customWidth="1"/>
    <col min="16" max="16" width="12.7109375" customWidth="1"/>
    <col min="17" max="17" width="4.42578125" customWidth="1"/>
    <col min="18" max="18" width="12.7109375" customWidth="1"/>
    <col min="19" max="19" width="4.42578125" customWidth="1"/>
  </cols>
  <sheetData>
    <row r="1" spans="1:19" x14ac:dyDescent="0.2">
      <c r="A1" s="8" t="str">
        <f>HYPERLINK("#'INDEX'!B101", "Link to index")</f>
        <v>Link to index</v>
      </c>
    </row>
    <row r="2" spans="1:19" ht="15.75" customHeight="1" x14ac:dyDescent="0.2">
      <c r="A2" s="25" t="s">
        <v>402</v>
      </c>
      <c r="B2" s="24"/>
      <c r="C2" s="24"/>
      <c r="D2" s="24"/>
      <c r="E2" s="24"/>
      <c r="F2" s="24"/>
      <c r="G2" s="24"/>
      <c r="H2" s="24"/>
      <c r="I2" s="24"/>
      <c r="J2" s="24"/>
      <c r="K2" s="24"/>
      <c r="L2" s="24"/>
      <c r="M2" s="24"/>
      <c r="N2" s="24"/>
      <c r="O2" s="24"/>
      <c r="P2" s="24"/>
      <c r="Q2" s="24"/>
      <c r="R2" s="24"/>
      <c r="S2" s="24"/>
    </row>
    <row r="3" spans="1:19" ht="15.75" customHeight="1" x14ac:dyDescent="0.2">
      <c r="A3" s="25" t="s">
        <v>119</v>
      </c>
      <c r="B3" s="24"/>
      <c r="C3" s="24"/>
      <c r="D3" s="24"/>
      <c r="E3" s="24"/>
      <c r="F3" s="24"/>
      <c r="G3" s="24"/>
      <c r="H3" s="24"/>
      <c r="I3" s="24"/>
      <c r="J3" s="24"/>
      <c r="K3" s="24"/>
      <c r="L3" s="24"/>
      <c r="M3" s="24"/>
      <c r="N3" s="24"/>
      <c r="O3" s="24"/>
      <c r="P3" s="24"/>
      <c r="Q3" s="24"/>
      <c r="R3" s="24"/>
      <c r="S3" s="24"/>
    </row>
    <row r="4" spans="1:19" ht="15.75" customHeight="1" x14ac:dyDescent="0.2"/>
    <row r="5" spans="1:19" ht="55.5" customHeight="1" x14ac:dyDescent="0.2">
      <c r="A5" s="11" t="s">
        <v>159</v>
      </c>
      <c r="B5" s="27" t="s">
        <v>160</v>
      </c>
      <c r="C5" s="27" t="s">
        <v>159</v>
      </c>
      <c r="D5" s="27" t="s">
        <v>161</v>
      </c>
      <c r="E5" s="27" t="s">
        <v>159</v>
      </c>
      <c r="F5" s="27" t="s">
        <v>162</v>
      </c>
      <c r="G5" s="27" t="s">
        <v>159</v>
      </c>
      <c r="H5" s="27" t="s">
        <v>163</v>
      </c>
      <c r="I5" s="27" t="s">
        <v>159</v>
      </c>
      <c r="J5" s="27" t="s">
        <v>164</v>
      </c>
      <c r="K5" s="27" t="s">
        <v>159</v>
      </c>
      <c r="L5" s="27" t="s">
        <v>165</v>
      </c>
      <c r="M5" s="27" t="s">
        <v>159</v>
      </c>
      <c r="N5" s="27" t="s">
        <v>166</v>
      </c>
      <c r="O5" s="27" t="s">
        <v>159</v>
      </c>
      <c r="P5" s="27" t="s">
        <v>167</v>
      </c>
      <c r="Q5" s="27" t="s">
        <v>159</v>
      </c>
      <c r="R5" s="27" t="s">
        <v>168</v>
      </c>
      <c r="S5" s="27" t="s">
        <v>159</v>
      </c>
    </row>
    <row r="6" spans="1:19" x14ac:dyDescent="0.2">
      <c r="A6" s="26" t="s">
        <v>169</v>
      </c>
      <c r="B6" s="26"/>
      <c r="C6" s="26"/>
      <c r="D6" s="26"/>
      <c r="E6" s="26"/>
      <c r="F6" s="26"/>
      <c r="G6" s="26"/>
      <c r="H6" s="26"/>
      <c r="I6" s="26"/>
      <c r="J6" s="26"/>
      <c r="K6" s="26"/>
      <c r="L6" s="26"/>
      <c r="M6" s="26"/>
      <c r="N6" s="26"/>
      <c r="O6" s="26"/>
      <c r="P6" s="26"/>
      <c r="Q6" s="26"/>
      <c r="R6" s="26"/>
      <c r="S6" s="26"/>
    </row>
    <row r="7" spans="1:19" x14ac:dyDescent="0.2">
      <c r="A7" s="12" t="s">
        <v>170</v>
      </c>
      <c r="B7" s="9">
        <v>288.88792643721598</v>
      </c>
      <c r="C7" s="10" t="s">
        <v>159</v>
      </c>
      <c r="D7" s="9">
        <v>5523.3905824508302</v>
      </c>
      <c r="E7" s="10" t="s">
        <v>159</v>
      </c>
      <c r="F7" s="9">
        <v>141.071164826021</v>
      </c>
      <c r="G7" s="10" t="s">
        <v>159</v>
      </c>
      <c r="H7" s="9">
        <v>2107.6333608581499</v>
      </c>
      <c r="I7" s="10" t="s">
        <v>159</v>
      </c>
      <c r="J7" s="9">
        <v>853.62950075643005</v>
      </c>
      <c r="K7" s="10" t="s">
        <v>159</v>
      </c>
      <c r="L7" s="9">
        <v>200.600337367625</v>
      </c>
      <c r="M7" s="10" t="s">
        <v>159</v>
      </c>
      <c r="N7" s="9">
        <v>3758.0588502269302</v>
      </c>
      <c r="O7" s="10" t="s">
        <v>159</v>
      </c>
      <c r="P7" s="9">
        <v>1095.63034984871</v>
      </c>
      <c r="Q7" s="10" t="s">
        <v>159</v>
      </c>
      <c r="R7" s="9">
        <v>13968.9020727719</v>
      </c>
      <c r="S7" s="10" t="s">
        <v>159</v>
      </c>
    </row>
    <row r="8" spans="1:19" x14ac:dyDescent="0.2">
      <c r="A8" s="12" t="s">
        <v>171</v>
      </c>
      <c r="B8" s="9">
        <v>265.72712686567201</v>
      </c>
      <c r="C8" s="10" t="s">
        <v>159</v>
      </c>
      <c r="D8" s="9">
        <v>5765.82496268657</v>
      </c>
      <c r="E8" s="10" t="s">
        <v>159</v>
      </c>
      <c r="F8" s="9">
        <v>131.91546119403</v>
      </c>
      <c r="G8" s="10" t="s">
        <v>159</v>
      </c>
      <c r="H8" s="9">
        <v>2299.1751119403002</v>
      </c>
      <c r="I8" s="10" t="s">
        <v>159</v>
      </c>
      <c r="J8" s="9">
        <v>910.07082089552205</v>
      </c>
      <c r="K8" s="10" t="s">
        <v>159</v>
      </c>
      <c r="L8" s="9">
        <v>223.26369769402999</v>
      </c>
      <c r="M8" s="10" t="s">
        <v>159</v>
      </c>
      <c r="N8" s="9">
        <v>4086.0246194029901</v>
      </c>
      <c r="O8" s="10" t="s">
        <v>180</v>
      </c>
      <c r="P8" s="9">
        <v>984.34765671641799</v>
      </c>
      <c r="Q8" s="10" t="s">
        <v>159</v>
      </c>
      <c r="R8" s="9">
        <v>14666.349457395499</v>
      </c>
      <c r="S8" s="10" t="s">
        <v>180</v>
      </c>
    </row>
    <row r="9" spans="1:19" x14ac:dyDescent="0.2">
      <c r="A9" s="12" t="s">
        <v>172</v>
      </c>
      <c r="B9" s="9">
        <v>280.41988805970101</v>
      </c>
      <c r="C9" s="10" t="s">
        <v>159</v>
      </c>
      <c r="D9" s="9">
        <v>6829.8839179104498</v>
      </c>
      <c r="E9" s="10" t="s">
        <v>159</v>
      </c>
      <c r="F9" s="9">
        <v>144.29</v>
      </c>
      <c r="G9" s="10" t="s">
        <v>159</v>
      </c>
      <c r="H9" s="9">
        <v>2626.8738432835798</v>
      </c>
      <c r="I9" s="10" t="s">
        <v>159</v>
      </c>
      <c r="J9" s="9">
        <v>981.79843283582102</v>
      </c>
      <c r="K9" s="10" t="s">
        <v>159</v>
      </c>
      <c r="L9" s="9">
        <v>254.792611940298</v>
      </c>
      <c r="M9" s="10" t="s">
        <v>159</v>
      </c>
      <c r="N9" s="9">
        <v>4839.61279850746</v>
      </c>
      <c r="O9" s="10" t="s">
        <v>180</v>
      </c>
      <c r="P9" s="9">
        <v>965.64656716417903</v>
      </c>
      <c r="Q9" s="10" t="s">
        <v>159</v>
      </c>
      <c r="R9" s="9">
        <v>16923.318059701502</v>
      </c>
      <c r="S9" s="10" t="s">
        <v>180</v>
      </c>
    </row>
    <row r="10" spans="1:19" x14ac:dyDescent="0.2">
      <c r="A10" s="12" t="s">
        <v>173</v>
      </c>
      <c r="B10" s="9">
        <v>310.62806047197603</v>
      </c>
      <c r="C10" s="10" t="s">
        <v>159</v>
      </c>
      <c r="D10" s="9">
        <v>7675.4344764011803</v>
      </c>
      <c r="E10" s="10" t="s">
        <v>159</v>
      </c>
      <c r="F10" s="9">
        <v>161.793340707965</v>
      </c>
      <c r="G10" s="10" t="s">
        <v>159</v>
      </c>
      <c r="H10" s="9">
        <v>2981.0339233038299</v>
      </c>
      <c r="I10" s="10" t="s">
        <v>159</v>
      </c>
      <c r="J10" s="9">
        <v>1060.44789823009</v>
      </c>
      <c r="K10" s="10" t="s">
        <v>159</v>
      </c>
      <c r="L10" s="9">
        <v>288.99107669616501</v>
      </c>
      <c r="M10" s="10" t="s">
        <v>159</v>
      </c>
      <c r="N10" s="9">
        <v>5191.8362831858403</v>
      </c>
      <c r="O10" s="10" t="s">
        <v>180</v>
      </c>
      <c r="P10" s="9">
        <v>848.81098820059003</v>
      </c>
      <c r="Q10" s="10" t="s">
        <v>159</v>
      </c>
      <c r="R10" s="9">
        <v>18518.976047197601</v>
      </c>
      <c r="S10" s="10" t="s">
        <v>180</v>
      </c>
    </row>
    <row r="11" spans="1:19" x14ac:dyDescent="0.2">
      <c r="A11" s="12" t="s">
        <v>174</v>
      </c>
      <c r="B11" s="9">
        <v>322.56120317002899</v>
      </c>
      <c r="C11" s="10" t="s">
        <v>159</v>
      </c>
      <c r="D11" s="9">
        <v>8171.3021613832798</v>
      </c>
      <c r="E11" s="10" t="s">
        <v>159</v>
      </c>
      <c r="F11" s="9">
        <v>183.80081412103701</v>
      </c>
      <c r="G11" s="10" t="s">
        <v>159</v>
      </c>
      <c r="H11" s="9">
        <v>2989.8179755043202</v>
      </c>
      <c r="I11" s="10" t="s">
        <v>180</v>
      </c>
      <c r="J11" s="9">
        <v>1118.2207492795401</v>
      </c>
      <c r="K11" s="10" t="s">
        <v>159</v>
      </c>
      <c r="L11" s="9">
        <v>306.67528927856603</v>
      </c>
      <c r="M11" s="10" t="s">
        <v>159</v>
      </c>
      <c r="N11" s="9">
        <v>5615.0388688760804</v>
      </c>
      <c r="O11" s="10" t="s">
        <v>180</v>
      </c>
      <c r="P11" s="9">
        <v>839.45115273775195</v>
      </c>
      <c r="Q11" s="10" t="s">
        <v>159</v>
      </c>
      <c r="R11" s="9">
        <v>19546.868214350601</v>
      </c>
      <c r="S11" s="10" t="s">
        <v>180</v>
      </c>
    </row>
    <row r="12" spans="1:19" x14ac:dyDescent="0.2">
      <c r="A12" s="12" t="s">
        <v>175</v>
      </c>
      <c r="B12" s="9">
        <v>324.884307065217</v>
      </c>
      <c r="C12" s="10" t="s">
        <v>159</v>
      </c>
      <c r="D12" s="9">
        <v>8280.8268682065209</v>
      </c>
      <c r="E12" s="10" t="s">
        <v>159</v>
      </c>
      <c r="F12" s="9">
        <v>201.22992527173901</v>
      </c>
      <c r="G12" s="10" t="s">
        <v>159</v>
      </c>
      <c r="H12" s="9">
        <v>3067.1251698369601</v>
      </c>
      <c r="I12" s="10" t="s">
        <v>180</v>
      </c>
      <c r="J12" s="9">
        <v>1161.3965013587001</v>
      </c>
      <c r="K12" s="10" t="s">
        <v>159</v>
      </c>
      <c r="L12" s="9">
        <v>323.405518478261</v>
      </c>
      <c r="M12" s="10" t="s">
        <v>159</v>
      </c>
      <c r="N12" s="9">
        <v>5828.6098505434802</v>
      </c>
      <c r="O12" s="10" t="s">
        <v>180</v>
      </c>
      <c r="P12" s="9">
        <v>786.03828124999995</v>
      </c>
      <c r="Q12" s="10" t="s">
        <v>159</v>
      </c>
      <c r="R12" s="9">
        <v>19973.5164220109</v>
      </c>
      <c r="S12" s="10" t="s">
        <v>180</v>
      </c>
    </row>
    <row r="13" spans="1:19" x14ac:dyDescent="0.2">
      <c r="A13" s="12" t="s">
        <v>176</v>
      </c>
      <c r="B13" s="9">
        <v>324.52196169088501</v>
      </c>
      <c r="C13" s="10" t="s">
        <v>159</v>
      </c>
      <c r="D13" s="9">
        <v>8228.2673381770092</v>
      </c>
      <c r="E13" s="10" t="s">
        <v>180</v>
      </c>
      <c r="F13" s="9">
        <v>209.31300783071299</v>
      </c>
      <c r="G13" s="10" t="s">
        <v>180</v>
      </c>
      <c r="H13" s="9">
        <v>3181.1285667106999</v>
      </c>
      <c r="I13" s="10" t="s">
        <v>180</v>
      </c>
      <c r="J13" s="9">
        <v>1245.1616248348701</v>
      </c>
      <c r="K13" s="10" t="s">
        <v>159</v>
      </c>
      <c r="L13" s="9">
        <v>360.51348758256302</v>
      </c>
      <c r="M13" s="10" t="s">
        <v>159</v>
      </c>
      <c r="N13" s="9">
        <v>5921.33721928666</v>
      </c>
      <c r="O13" s="10" t="s">
        <v>180</v>
      </c>
      <c r="P13" s="9">
        <v>778.43051519154596</v>
      </c>
      <c r="Q13" s="10" t="s">
        <v>159</v>
      </c>
      <c r="R13" s="9">
        <v>20248.673721305</v>
      </c>
      <c r="S13" s="10" t="s">
        <v>180</v>
      </c>
    </row>
    <row r="14" spans="1:19" x14ac:dyDescent="0.2">
      <c r="A14" s="12" t="s">
        <v>177</v>
      </c>
      <c r="B14" s="9">
        <v>331.50064102564102</v>
      </c>
      <c r="C14" s="10" t="s">
        <v>159</v>
      </c>
      <c r="D14" s="9">
        <v>8336.3131730769201</v>
      </c>
      <c r="E14" s="10" t="s">
        <v>314</v>
      </c>
      <c r="F14" s="9">
        <v>221.067211538462</v>
      </c>
      <c r="G14" s="10" t="s">
        <v>180</v>
      </c>
      <c r="H14" s="9">
        <v>3325.9791025640998</v>
      </c>
      <c r="I14" s="10" t="s">
        <v>180</v>
      </c>
      <c r="J14" s="9">
        <v>1322.83608974359</v>
      </c>
      <c r="K14" s="10" t="s">
        <v>159</v>
      </c>
      <c r="L14" s="9">
        <v>368.62461538461503</v>
      </c>
      <c r="M14" s="10" t="s">
        <v>159</v>
      </c>
      <c r="N14" s="9">
        <v>5511.2908012820499</v>
      </c>
      <c r="O14" s="10" t="s">
        <v>180</v>
      </c>
      <c r="P14" s="9">
        <v>730.901217948718</v>
      </c>
      <c r="Q14" s="10" t="s">
        <v>159</v>
      </c>
      <c r="R14" s="9">
        <v>20148.512852564101</v>
      </c>
      <c r="S14" s="10" t="s">
        <v>401</v>
      </c>
    </row>
    <row r="15" spans="1:19" x14ac:dyDescent="0.2">
      <c r="A15" s="12" t="s">
        <v>181</v>
      </c>
      <c r="B15" s="9">
        <v>337.55588235294101</v>
      </c>
      <c r="C15" s="10" t="s">
        <v>159</v>
      </c>
      <c r="D15" s="9">
        <v>8550.4470588235308</v>
      </c>
      <c r="E15" s="10" t="s">
        <v>314</v>
      </c>
      <c r="F15" s="9">
        <v>226.15735294117599</v>
      </c>
      <c r="G15" s="10" t="s">
        <v>180</v>
      </c>
      <c r="H15" s="9">
        <v>3676.13970588235</v>
      </c>
      <c r="I15" s="10" t="s">
        <v>180</v>
      </c>
      <c r="J15" s="9">
        <v>1387.1970588235299</v>
      </c>
      <c r="K15" s="10" t="s">
        <v>159</v>
      </c>
      <c r="L15" s="9">
        <v>382.16029411764703</v>
      </c>
      <c r="M15" s="10" t="s">
        <v>159</v>
      </c>
      <c r="N15" s="9">
        <v>5351.3441176470596</v>
      </c>
      <c r="O15" s="10" t="s">
        <v>180</v>
      </c>
      <c r="P15" s="9">
        <v>779.67058823529396</v>
      </c>
      <c r="Q15" s="10" t="s">
        <v>159</v>
      </c>
      <c r="R15" s="9">
        <v>20690.6720588235</v>
      </c>
      <c r="S15" s="10" t="s">
        <v>401</v>
      </c>
    </row>
    <row r="16" spans="1:19" x14ac:dyDescent="0.2">
      <c r="A16" s="12" t="s">
        <v>182</v>
      </c>
      <c r="B16" s="9">
        <v>320.04672982885103</v>
      </c>
      <c r="C16" s="10" t="s">
        <v>159</v>
      </c>
      <c r="D16" s="9">
        <v>8704.3353606356995</v>
      </c>
      <c r="E16" s="10" t="s">
        <v>314</v>
      </c>
      <c r="F16" s="9">
        <v>236.65764058679699</v>
      </c>
      <c r="G16" s="10" t="s">
        <v>180</v>
      </c>
      <c r="H16" s="9">
        <v>3818.2917787286101</v>
      </c>
      <c r="I16" s="10" t="s">
        <v>180</v>
      </c>
      <c r="J16" s="9">
        <v>1394.42622249389</v>
      </c>
      <c r="K16" s="10" t="s">
        <v>159</v>
      </c>
      <c r="L16" s="9">
        <v>388.75550122249399</v>
      </c>
      <c r="M16" s="10" t="s">
        <v>159</v>
      </c>
      <c r="N16" s="9">
        <v>5312.23676650367</v>
      </c>
      <c r="O16" s="10" t="s">
        <v>180</v>
      </c>
      <c r="P16" s="9">
        <v>805.568795843521</v>
      </c>
      <c r="Q16" s="10" t="s">
        <v>159</v>
      </c>
      <c r="R16" s="9">
        <v>20980.318795843501</v>
      </c>
      <c r="S16" s="10" t="s">
        <v>401</v>
      </c>
    </row>
    <row r="17" spans="1:19" x14ac:dyDescent="0.2">
      <c r="A17" s="12" t="s">
        <v>183</v>
      </c>
      <c r="B17" s="9">
        <v>319.88818127962099</v>
      </c>
      <c r="C17" s="10" t="s">
        <v>159</v>
      </c>
      <c r="D17" s="9">
        <v>8731.8315165876793</v>
      </c>
      <c r="E17" s="10" t="s">
        <v>314</v>
      </c>
      <c r="F17" s="9">
        <v>259.14675118483399</v>
      </c>
      <c r="G17" s="10" t="s">
        <v>180</v>
      </c>
      <c r="H17" s="9">
        <v>3901.77265995261</v>
      </c>
      <c r="I17" s="10" t="s">
        <v>180</v>
      </c>
      <c r="J17" s="9">
        <v>1377.0401362559201</v>
      </c>
      <c r="K17" s="10" t="s">
        <v>159</v>
      </c>
      <c r="L17" s="9">
        <v>360.09016587677701</v>
      </c>
      <c r="M17" s="10" t="s">
        <v>159</v>
      </c>
      <c r="N17" s="9">
        <v>5422.9452014218004</v>
      </c>
      <c r="O17" s="10" t="s">
        <v>180</v>
      </c>
      <c r="P17" s="9">
        <v>846.60142180094795</v>
      </c>
      <c r="Q17" s="10" t="s">
        <v>159</v>
      </c>
      <c r="R17" s="9">
        <v>21219.316034360199</v>
      </c>
      <c r="S17" s="10" t="s">
        <v>401</v>
      </c>
    </row>
    <row r="18" spans="1:19" x14ac:dyDescent="0.2">
      <c r="A18" s="12" t="s">
        <v>184</v>
      </c>
      <c r="B18" s="9">
        <v>300.86490218642098</v>
      </c>
      <c r="C18" s="10" t="s">
        <v>159</v>
      </c>
      <c r="D18" s="9">
        <v>8788.3699079401595</v>
      </c>
      <c r="E18" s="10" t="s">
        <v>314</v>
      </c>
      <c r="F18" s="9">
        <v>259.22411910241698</v>
      </c>
      <c r="G18" s="10" t="s">
        <v>180</v>
      </c>
      <c r="H18" s="9">
        <v>3611.4388952819299</v>
      </c>
      <c r="I18" s="10" t="s">
        <v>180</v>
      </c>
      <c r="J18" s="9">
        <v>1401.36530494822</v>
      </c>
      <c r="K18" s="10" t="s">
        <v>159</v>
      </c>
      <c r="L18" s="9">
        <v>358.77252589183001</v>
      </c>
      <c r="M18" s="10" t="s">
        <v>159</v>
      </c>
      <c r="N18" s="9">
        <v>5433.2108170310703</v>
      </c>
      <c r="O18" s="10" t="s">
        <v>180</v>
      </c>
      <c r="P18" s="9">
        <v>999.08938434982701</v>
      </c>
      <c r="Q18" s="10" t="s">
        <v>159</v>
      </c>
      <c r="R18" s="9">
        <v>21152.335856731901</v>
      </c>
      <c r="S18" s="10" t="s">
        <v>401</v>
      </c>
    </row>
    <row r="19" spans="1:19" x14ac:dyDescent="0.2">
      <c r="A19" s="12" t="s">
        <v>185</v>
      </c>
      <c r="B19" s="9">
        <v>283.13705456570199</v>
      </c>
      <c r="C19" s="10" t="s">
        <v>159</v>
      </c>
      <c r="D19" s="9">
        <v>7854.4929287305104</v>
      </c>
      <c r="E19" s="10" t="s">
        <v>159</v>
      </c>
      <c r="F19" s="9">
        <v>274.23790911052299</v>
      </c>
      <c r="G19" s="10" t="s">
        <v>180</v>
      </c>
      <c r="H19" s="9">
        <v>3735.4554351013398</v>
      </c>
      <c r="I19" s="10" t="s">
        <v>180</v>
      </c>
      <c r="J19" s="9">
        <v>1310.0805122494401</v>
      </c>
      <c r="K19" s="10" t="s">
        <v>159</v>
      </c>
      <c r="L19" s="9">
        <v>367.47143652561198</v>
      </c>
      <c r="M19" s="10" t="s">
        <v>159</v>
      </c>
      <c r="N19" s="9">
        <v>5423.9936525612502</v>
      </c>
      <c r="O19" s="10" t="s">
        <v>180</v>
      </c>
      <c r="P19" s="9">
        <v>1039.60545657016</v>
      </c>
      <c r="Q19" s="10" t="s">
        <v>159</v>
      </c>
      <c r="R19" s="9">
        <v>20288.474385414502</v>
      </c>
      <c r="S19" s="10" t="s">
        <v>180</v>
      </c>
    </row>
    <row r="20" spans="1:19" x14ac:dyDescent="0.2">
      <c r="A20" s="12" t="s">
        <v>187</v>
      </c>
      <c r="B20" s="9">
        <v>273.519951403888</v>
      </c>
      <c r="C20" s="10" t="s">
        <v>159</v>
      </c>
      <c r="D20" s="9">
        <v>7923.9677915766797</v>
      </c>
      <c r="E20" s="10" t="s">
        <v>159</v>
      </c>
      <c r="F20" s="9">
        <v>279.06776779400599</v>
      </c>
      <c r="G20" s="10" t="s">
        <v>180</v>
      </c>
      <c r="H20" s="9">
        <v>3775.3092602591801</v>
      </c>
      <c r="I20" s="10" t="s">
        <v>180</v>
      </c>
      <c r="J20" s="9">
        <v>1284.9196004319699</v>
      </c>
      <c r="K20" s="10" t="s">
        <v>159</v>
      </c>
      <c r="L20" s="9">
        <v>373.87205723542098</v>
      </c>
      <c r="M20" s="10" t="s">
        <v>159</v>
      </c>
      <c r="N20" s="9">
        <v>5547.30696544276</v>
      </c>
      <c r="O20" s="10" t="s">
        <v>180</v>
      </c>
      <c r="P20" s="9">
        <v>1112.5795608855301</v>
      </c>
      <c r="Q20" s="10" t="s">
        <v>159</v>
      </c>
      <c r="R20" s="9">
        <v>20570.542955029399</v>
      </c>
      <c r="S20" s="10" t="s">
        <v>180</v>
      </c>
    </row>
    <row r="21" spans="1:19" x14ac:dyDescent="0.2">
      <c r="A21" s="12" t="s">
        <v>188</v>
      </c>
      <c r="B21" s="9">
        <v>267.39058544303799</v>
      </c>
      <c r="C21" s="10" t="s">
        <v>159</v>
      </c>
      <c r="D21" s="9">
        <v>7103.2542721519003</v>
      </c>
      <c r="E21" s="10" t="s">
        <v>180</v>
      </c>
      <c r="F21" s="9">
        <v>256.04152444620303</v>
      </c>
      <c r="G21" s="10" t="s">
        <v>180</v>
      </c>
      <c r="H21" s="9">
        <v>3532.1603111814302</v>
      </c>
      <c r="I21" s="10" t="s">
        <v>180</v>
      </c>
      <c r="J21" s="9">
        <v>1236.7829377637099</v>
      </c>
      <c r="K21" s="10" t="s">
        <v>159</v>
      </c>
      <c r="L21" s="9">
        <v>358.26592827004202</v>
      </c>
      <c r="M21" s="10" t="s">
        <v>159</v>
      </c>
      <c r="N21" s="9">
        <v>5403.8247218472598</v>
      </c>
      <c r="O21" s="10" t="s">
        <v>180</v>
      </c>
      <c r="P21" s="9">
        <v>1072.0660337552699</v>
      </c>
      <c r="Q21" s="10" t="s">
        <v>159</v>
      </c>
      <c r="R21" s="9">
        <v>19229.786314858899</v>
      </c>
      <c r="S21" s="10" t="s">
        <v>180</v>
      </c>
    </row>
    <row r="22" spans="1:19" x14ac:dyDescent="0.2">
      <c r="A22" s="12" t="s">
        <v>189</v>
      </c>
      <c r="B22" s="9">
        <v>264.44715967246702</v>
      </c>
      <c r="C22" s="10" t="s">
        <v>159</v>
      </c>
      <c r="D22" s="9">
        <v>7790.9210849539404</v>
      </c>
      <c r="E22" s="10" t="s">
        <v>159</v>
      </c>
      <c r="F22" s="9">
        <v>229.06340089559899</v>
      </c>
      <c r="G22" s="10" t="s">
        <v>180</v>
      </c>
      <c r="H22" s="9">
        <v>3553.31064483112</v>
      </c>
      <c r="I22" s="10" t="s">
        <v>180</v>
      </c>
      <c r="J22" s="9">
        <v>1213.8507676560901</v>
      </c>
      <c r="K22" s="10" t="s">
        <v>159</v>
      </c>
      <c r="L22" s="9">
        <v>349.142169907881</v>
      </c>
      <c r="M22" s="10" t="s">
        <v>159</v>
      </c>
      <c r="N22" s="9">
        <v>5330.1499744114599</v>
      </c>
      <c r="O22" s="10" t="s">
        <v>180</v>
      </c>
      <c r="P22" s="9">
        <v>995.897287615148</v>
      </c>
      <c r="Q22" s="10" t="s">
        <v>159</v>
      </c>
      <c r="R22" s="9">
        <v>19726.7824899437</v>
      </c>
      <c r="S22" s="10" t="s">
        <v>180</v>
      </c>
    </row>
    <row r="23" spans="1:19" x14ac:dyDescent="0.2">
      <c r="A23" s="12" t="s">
        <v>190</v>
      </c>
      <c r="B23" s="9">
        <v>261.21777500000002</v>
      </c>
      <c r="C23" s="10" t="s">
        <v>159</v>
      </c>
      <c r="D23" s="9">
        <v>7953.1238000000003</v>
      </c>
      <c r="E23" s="10" t="s">
        <v>159</v>
      </c>
      <c r="F23" s="9">
        <v>235.99321222500001</v>
      </c>
      <c r="G23" s="10" t="s">
        <v>180</v>
      </c>
      <c r="H23" s="9">
        <v>3643.9487749999998</v>
      </c>
      <c r="I23" s="10" t="s">
        <v>180</v>
      </c>
      <c r="J23" s="9">
        <v>1204.091825</v>
      </c>
      <c r="K23" s="10" t="s">
        <v>159</v>
      </c>
      <c r="L23" s="9">
        <v>335.03127499999999</v>
      </c>
      <c r="M23" s="10" t="s">
        <v>159</v>
      </c>
      <c r="N23" s="9">
        <v>5517.8693249999997</v>
      </c>
      <c r="O23" s="10" t="s">
        <v>180</v>
      </c>
      <c r="P23" s="9">
        <v>1166.8361</v>
      </c>
      <c r="Q23" s="10" t="s">
        <v>159</v>
      </c>
      <c r="R23" s="9">
        <v>20318.112087224999</v>
      </c>
      <c r="S23" s="10" t="s">
        <v>180</v>
      </c>
    </row>
    <row r="24" spans="1:19" x14ac:dyDescent="0.2">
      <c r="A24" s="12" t="s">
        <v>191</v>
      </c>
      <c r="B24" s="9">
        <v>252.05415444770301</v>
      </c>
      <c r="C24" s="10" t="s">
        <v>159</v>
      </c>
      <c r="D24" s="9">
        <v>8016.2646383186702</v>
      </c>
      <c r="E24" s="10" t="s">
        <v>159</v>
      </c>
      <c r="F24" s="9">
        <v>240.57880122189599</v>
      </c>
      <c r="G24" s="10" t="s">
        <v>180</v>
      </c>
      <c r="H24" s="9">
        <v>3651.1396383186702</v>
      </c>
      <c r="I24" s="10" t="s">
        <v>180</v>
      </c>
      <c r="J24" s="9">
        <v>1175.5352394916899</v>
      </c>
      <c r="K24" s="10" t="s">
        <v>159</v>
      </c>
      <c r="L24" s="9">
        <v>320.617644183773</v>
      </c>
      <c r="M24" s="10" t="s">
        <v>159</v>
      </c>
      <c r="N24" s="9">
        <v>5246.5070869990204</v>
      </c>
      <c r="O24" s="10" t="s">
        <v>180</v>
      </c>
      <c r="P24" s="9">
        <v>1137.04279081134</v>
      </c>
      <c r="Q24" s="10" t="s">
        <v>159</v>
      </c>
      <c r="R24" s="9">
        <v>20039.739993792798</v>
      </c>
      <c r="S24" s="10" t="s">
        <v>180</v>
      </c>
    </row>
    <row r="25" spans="1:19" x14ac:dyDescent="0.2">
      <c r="A25" s="12" t="s">
        <v>192</v>
      </c>
      <c r="B25" s="9">
        <v>236.30145238095201</v>
      </c>
      <c r="C25" s="10" t="s">
        <v>159</v>
      </c>
      <c r="D25" s="9">
        <v>8019.6275416645203</v>
      </c>
      <c r="E25" s="10" t="s">
        <v>159</v>
      </c>
      <c r="F25" s="9">
        <v>249.989422404762</v>
      </c>
      <c r="G25" s="10" t="s">
        <v>180</v>
      </c>
      <c r="H25" s="9">
        <v>3506.10711904762</v>
      </c>
      <c r="I25" s="10" t="s">
        <v>180</v>
      </c>
      <c r="J25" s="9">
        <v>1141.9865504152399</v>
      </c>
      <c r="K25" s="10" t="s">
        <v>159</v>
      </c>
      <c r="L25" s="9">
        <v>303.87471314285699</v>
      </c>
      <c r="M25" s="10" t="s">
        <v>159</v>
      </c>
      <c r="N25" s="9">
        <v>5109.6849650703798</v>
      </c>
      <c r="O25" s="10" t="s">
        <v>180</v>
      </c>
      <c r="P25" s="9">
        <v>1293.50714285714</v>
      </c>
      <c r="Q25" s="10" t="s">
        <v>159</v>
      </c>
      <c r="R25" s="9">
        <v>19861.078906983501</v>
      </c>
      <c r="S25" s="10" t="s">
        <v>180</v>
      </c>
    </row>
    <row r="26" spans="1:19" x14ac:dyDescent="0.2">
      <c r="A26" s="12" t="s">
        <v>193</v>
      </c>
      <c r="B26" s="9">
        <v>228.64091760299601</v>
      </c>
      <c r="C26" s="10" t="s">
        <v>159</v>
      </c>
      <c r="D26" s="9">
        <v>8584.7469335206006</v>
      </c>
      <c r="E26" s="10" t="s">
        <v>159</v>
      </c>
      <c r="F26" s="9">
        <v>268.22336594101102</v>
      </c>
      <c r="G26" s="10" t="s">
        <v>180</v>
      </c>
      <c r="H26" s="9">
        <v>3722.9709971910102</v>
      </c>
      <c r="I26" s="10" t="s">
        <v>180</v>
      </c>
      <c r="J26" s="9">
        <v>1120.49268545623</v>
      </c>
      <c r="K26" s="10" t="s">
        <v>159</v>
      </c>
      <c r="L26" s="9">
        <v>301.65867415730298</v>
      </c>
      <c r="M26" s="10" t="s">
        <v>159</v>
      </c>
      <c r="N26" s="9">
        <v>5447.3115654985904</v>
      </c>
      <c r="O26" s="10" t="s">
        <v>180</v>
      </c>
      <c r="P26" s="9">
        <v>1346.4564840824</v>
      </c>
      <c r="Q26" s="10" t="s">
        <v>159</v>
      </c>
      <c r="R26" s="9">
        <v>21020.501623450102</v>
      </c>
      <c r="S26" s="10" t="s">
        <v>180</v>
      </c>
    </row>
    <row r="27" spans="1:19" x14ac:dyDescent="0.2">
      <c r="A27" s="12" t="s">
        <v>195</v>
      </c>
      <c r="B27" s="9">
        <v>230.71445060018499</v>
      </c>
      <c r="C27" s="10" t="s">
        <v>159</v>
      </c>
      <c r="D27" s="9">
        <v>9013.3262696214206</v>
      </c>
      <c r="E27" s="10" t="s">
        <v>159</v>
      </c>
      <c r="F27" s="9">
        <v>267.76041043397998</v>
      </c>
      <c r="G27" s="10" t="s">
        <v>180</v>
      </c>
      <c r="H27" s="9">
        <v>3808.67758256556</v>
      </c>
      <c r="I27" s="10" t="s">
        <v>180</v>
      </c>
      <c r="J27" s="9">
        <v>1134.9859879963101</v>
      </c>
      <c r="K27" s="10" t="s">
        <v>159</v>
      </c>
      <c r="L27" s="9">
        <v>301.30797322252999</v>
      </c>
      <c r="M27" s="10" t="s">
        <v>159</v>
      </c>
      <c r="N27" s="9">
        <v>5444.8608357597004</v>
      </c>
      <c r="O27" s="10" t="s">
        <v>180</v>
      </c>
      <c r="P27" s="9">
        <v>1264.1394275161599</v>
      </c>
      <c r="Q27" s="10" t="s">
        <v>159</v>
      </c>
      <c r="R27" s="9">
        <v>21465.772937715799</v>
      </c>
      <c r="S27" s="10" t="s">
        <v>180</v>
      </c>
    </row>
    <row r="28" spans="1:19" x14ac:dyDescent="0.2">
      <c r="A28" s="12" t="s">
        <v>196</v>
      </c>
      <c r="B28" s="9">
        <v>241.01254537205099</v>
      </c>
      <c r="C28" s="10" t="s">
        <v>159</v>
      </c>
      <c r="D28" s="9">
        <v>8959.7449863883794</v>
      </c>
      <c r="E28" s="10" t="s">
        <v>159</v>
      </c>
      <c r="F28" s="9">
        <v>262.28502366152497</v>
      </c>
      <c r="G28" s="10" t="s">
        <v>180</v>
      </c>
      <c r="H28" s="9">
        <v>3746.5017861873898</v>
      </c>
      <c r="I28" s="10" t="s">
        <v>180</v>
      </c>
      <c r="J28" s="9">
        <v>1022.98570780399</v>
      </c>
      <c r="K28" s="10" t="s">
        <v>159</v>
      </c>
      <c r="L28" s="9">
        <v>282.46658802177899</v>
      </c>
      <c r="M28" s="10" t="s">
        <v>159</v>
      </c>
      <c r="N28" s="9">
        <v>4999.3744635518397</v>
      </c>
      <c r="O28" s="10" t="s">
        <v>180</v>
      </c>
      <c r="P28" s="9">
        <v>1086.1360934664201</v>
      </c>
      <c r="Q28" s="10" t="s">
        <v>159</v>
      </c>
      <c r="R28" s="9">
        <v>20600.507194453399</v>
      </c>
      <c r="S28" s="10" t="s">
        <v>180</v>
      </c>
    </row>
    <row r="29" spans="1:19" x14ac:dyDescent="0.2">
      <c r="A29" s="12" t="s">
        <v>198</v>
      </c>
      <c r="B29" s="9">
        <v>237.10411843276901</v>
      </c>
      <c r="C29" s="10" t="s">
        <v>159</v>
      </c>
      <c r="D29" s="9">
        <v>9060.7472617987605</v>
      </c>
      <c r="E29" s="10" t="s">
        <v>159</v>
      </c>
      <c r="F29" s="9">
        <v>270.17466607301901</v>
      </c>
      <c r="G29" s="10" t="s">
        <v>180</v>
      </c>
      <c r="H29" s="9">
        <v>3887.3166564334401</v>
      </c>
      <c r="I29" s="10" t="s">
        <v>180</v>
      </c>
      <c r="J29" s="9">
        <v>1056.4871772039201</v>
      </c>
      <c r="K29" s="10" t="s">
        <v>159</v>
      </c>
      <c r="L29" s="9">
        <v>270.01518205699</v>
      </c>
      <c r="M29" s="10" t="s">
        <v>159</v>
      </c>
      <c r="N29" s="9">
        <v>5239.54299567608</v>
      </c>
      <c r="O29" s="10" t="s">
        <v>180</v>
      </c>
      <c r="P29" s="9">
        <v>1015.21987978629</v>
      </c>
      <c r="Q29" s="10" t="s">
        <v>159</v>
      </c>
      <c r="R29" s="9">
        <v>21036.6079374613</v>
      </c>
      <c r="S29" s="10" t="s">
        <v>180</v>
      </c>
    </row>
    <row r="30" spans="1:19" x14ac:dyDescent="0.2">
      <c r="A30" s="12" t="s">
        <v>199</v>
      </c>
      <c r="B30" s="9">
        <v>243.36299298860601</v>
      </c>
      <c r="C30" s="10" t="s">
        <v>159</v>
      </c>
      <c r="D30" s="9">
        <v>9065.3581463628398</v>
      </c>
      <c r="E30" s="10" t="s">
        <v>159</v>
      </c>
      <c r="F30" s="9">
        <v>267.31507449605601</v>
      </c>
      <c r="G30" s="10" t="s">
        <v>180</v>
      </c>
      <c r="H30" s="9">
        <v>4085.7434628465999</v>
      </c>
      <c r="I30" s="10" t="s">
        <v>180</v>
      </c>
      <c r="J30" s="9">
        <v>1012.78773629689</v>
      </c>
      <c r="K30" s="10" t="s">
        <v>159</v>
      </c>
      <c r="L30" s="9">
        <v>274.66817815512701</v>
      </c>
      <c r="M30" s="10" t="s">
        <v>159</v>
      </c>
      <c r="N30" s="9">
        <v>5190.1282994037301</v>
      </c>
      <c r="O30" s="10" t="s">
        <v>180</v>
      </c>
      <c r="P30" s="9">
        <v>1025.1612401402299</v>
      </c>
      <c r="Q30" s="10" t="s">
        <v>159</v>
      </c>
      <c r="R30" s="9">
        <v>21164.525130690101</v>
      </c>
      <c r="S30" s="10" t="s">
        <v>180</v>
      </c>
    </row>
    <row r="31" spans="1:19" x14ac:dyDescent="0.2">
      <c r="A31" s="12" t="s">
        <v>200</v>
      </c>
      <c r="B31" s="9">
        <v>201.56175453759701</v>
      </c>
      <c r="C31" s="10" t="s">
        <v>159</v>
      </c>
      <c r="D31" s="9">
        <v>7566.1713050993903</v>
      </c>
      <c r="E31" s="10" t="s">
        <v>159</v>
      </c>
      <c r="F31" s="9">
        <v>229.26920916162501</v>
      </c>
      <c r="G31" s="10" t="s">
        <v>159</v>
      </c>
      <c r="H31" s="9">
        <v>3096.6418617013801</v>
      </c>
      <c r="I31" s="10" t="s">
        <v>180</v>
      </c>
      <c r="J31" s="9">
        <v>817.18790215190097</v>
      </c>
      <c r="K31" s="10" t="s">
        <v>159</v>
      </c>
      <c r="L31" s="9">
        <v>222.33201017718201</v>
      </c>
      <c r="M31" s="10" t="s">
        <v>159</v>
      </c>
      <c r="N31" s="9">
        <v>3949.5427794359098</v>
      </c>
      <c r="O31" s="10" t="s">
        <v>180</v>
      </c>
      <c r="P31" s="9">
        <v>852.87938634399302</v>
      </c>
      <c r="Q31" s="10" t="s">
        <v>159</v>
      </c>
      <c r="R31" s="9">
        <v>16935.586208608998</v>
      </c>
      <c r="S31" s="10" t="s">
        <v>180</v>
      </c>
    </row>
    <row r="32" spans="1:19" x14ac:dyDescent="0.2">
      <c r="A32" s="15" t="s">
        <v>201</v>
      </c>
      <c r="B32" s="13">
        <v>262.27626901999997</v>
      </c>
      <c r="C32" s="14" t="s">
        <v>159</v>
      </c>
      <c r="D32" s="13">
        <v>8212.4040000000005</v>
      </c>
      <c r="E32" s="14" t="s">
        <v>159</v>
      </c>
      <c r="F32" s="13">
        <v>317.00299999999999</v>
      </c>
      <c r="G32" s="14" t="s">
        <v>159</v>
      </c>
      <c r="H32" s="13">
        <v>4324.1465189500004</v>
      </c>
      <c r="I32" s="14" t="s">
        <v>180</v>
      </c>
      <c r="J32" s="13">
        <v>1124.2001692199999</v>
      </c>
      <c r="K32" s="14" t="s">
        <v>159</v>
      </c>
      <c r="L32" s="13">
        <v>297.95394299999998</v>
      </c>
      <c r="M32" s="14" t="s">
        <v>159</v>
      </c>
      <c r="N32" s="13">
        <v>2697.8027294707399</v>
      </c>
      <c r="O32" s="14" t="s">
        <v>180</v>
      </c>
      <c r="P32" s="13">
        <v>988.15800000000002</v>
      </c>
      <c r="Q32" s="14" t="s">
        <v>159</v>
      </c>
      <c r="R32" s="13">
        <v>18223.944629660698</v>
      </c>
      <c r="S32" s="14" t="s">
        <v>180</v>
      </c>
    </row>
    <row r="34" spans="1:2" x14ac:dyDescent="0.2">
      <c r="A34" s="16" t="s">
        <v>202</v>
      </c>
      <c r="B34" s="16" t="s">
        <v>215</v>
      </c>
    </row>
    <row r="37" spans="1:2" x14ac:dyDescent="0.2">
      <c r="B37" s="16" t="s">
        <v>318</v>
      </c>
    </row>
    <row r="38" spans="1:2" x14ac:dyDescent="0.2">
      <c r="B38" s="16" t="s">
        <v>208</v>
      </c>
    </row>
    <row r="41" spans="1:2" x14ac:dyDescent="0.2">
      <c r="A41" s="17" t="str">
        <f>HYPERLINK("#'GAMING 5'!A2", "&lt;&lt;&lt; Previous table")</f>
        <v>&lt;&lt;&lt; Previous table</v>
      </c>
    </row>
    <row r="42" spans="1:2" x14ac:dyDescent="0.2">
      <c r="A42" s="17" t="str">
        <f>HYPERLINK("#'GAMING 7'!A2", "&gt;&gt;&gt; Next table")</f>
        <v>&gt;&gt;&gt; Next table</v>
      </c>
    </row>
  </sheetData>
  <mergeCells count="12">
    <mergeCell ref="A2:S2"/>
    <mergeCell ref="A3:S3"/>
    <mergeCell ref="A6:S6"/>
    <mergeCell ref="B5:C5"/>
    <mergeCell ref="D5:E5"/>
    <mergeCell ref="F5:G5"/>
    <mergeCell ref="H5:I5"/>
    <mergeCell ref="J5:K5"/>
    <mergeCell ref="L5:M5"/>
    <mergeCell ref="N5:O5"/>
    <mergeCell ref="P5:Q5"/>
    <mergeCell ref="R5:S5"/>
  </mergeCells>
  <pageMargins left="0.7" right="0.7" top="0.75" bottom="0.75" header="0.3" footer="0.3"/>
  <pageSetup paperSize="9" orientation="portrait" horizontalDpi="300" verticalDpi="300"/>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200-000000000000}">
  <dimension ref="A1:S42"/>
  <sheetViews>
    <sheetView workbookViewId="0"/>
  </sheetViews>
  <sheetFormatPr defaultColWidth="11.42578125" defaultRowHeight="12.75" x14ac:dyDescent="0.2"/>
  <cols>
    <col min="1" max="2" width="12.7109375" customWidth="1"/>
    <col min="3" max="3" width="4.42578125" customWidth="1"/>
    <col min="4" max="4" width="12.7109375" customWidth="1"/>
    <col min="5" max="5" width="4.42578125" customWidth="1"/>
    <col min="6" max="6" width="12.7109375" customWidth="1"/>
    <col min="7" max="7" width="4.42578125" customWidth="1"/>
    <col min="8" max="8" width="12.7109375" customWidth="1"/>
    <col min="9" max="9" width="4.42578125" customWidth="1"/>
    <col min="10" max="10" width="12.7109375" customWidth="1"/>
    <col min="11" max="11" width="4.42578125" customWidth="1"/>
    <col min="12" max="12" width="12.7109375" customWidth="1"/>
    <col min="13" max="13" width="4.42578125" customWidth="1"/>
    <col min="14" max="14" width="12.7109375" customWidth="1"/>
    <col min="15" max="15" width="4.42578125" customWidth="1"/>
    <col min="16" max="16" width="12.7109375" customWidth="1"/>
    <col min="17" max="17" width="4.42578125" customWidth="1"/>
    <col min="18" max="18" width="12.7109375" customWidth="1"/>
    <col min="19" max="19" width="4.42578125" customWidth="1"/>
  </cols>
  <sheetData>
    <row r="1" spans="1:19" x14ac:dyDescent="0.2">
      <c r="A1" s="8" t="str">
        <f>HYPERLINK("#'INDEX'!B102", "Link to index")</f>
        <v>Link to index</v>
      </c>
    </row>
    <row r="2" spans="1:19" ht="15.75" customHeight="1" x14ac:dyDescent="0.2">
      <c r="A2" s="25" t="s">
        <v>403</v>
      </c>
      <c r="B2" s="24"/>
      <c r="C2" s="24"/>
      <c r="D2" s="24"/>
      <c r="E2" s="24"/>
      <c r="F2" s="24"/>
      <c r="G2" s="24"/>
      <c r="H2" s="24"/>
      <c r="I2" s="24"/>
      <c r="J2" s="24"/>
      <c r="K2" s="24"/>
      <c r="L2" s="24"/>
      <c r="M2" s="24"/>
      <c r="N2" s="24"/>
      <c r="O2" s="24"/>
      <c r="P2" s="24"/>
      <c r="Q2" s="24"/>
      <c r="R2" s="24"/>
      <c r="S2" s="24"/>
    </row>
    <row r="3" spans="1:19" ht="15.75" customHeight="1" x14ac:dyDescent="0.2">
      <c r="A3" s="25" t="s">
        <v>120</v>
      </c>
      <c r="B3" s="24"/>
      <c r="C3" s="24"/>
      <c r="D3" s="24"/>
      <c r="E3" s="24"/>
      <c r="F3" s="24"/>
      <c r="G3" s="24"/>
      <c r="H3" s="24"/>
      <c r="I3" s="24"/>
      <c r="J3" s="24"/>
      <c r="K3" s="24"/>
      <c r="L3" s="24"/>
      <c r="M3" s="24"/>
      <c r="N3" s="24"/>
      <c r="O3" s="24"/>
      <c r="P3" s="24"/>
      <c r="Q3" s="24"/>
      <c r="R3" s="24"/>
      <c r="S3" s="24"/>
    </row>
    <row r="4" spans="1:19" ht="15.75" customHeight="1" x14ac:dyDescent="0.2"/>
    <row r="5" spans="1:19" ht="55.5" customHeight="1" x14ac:dyDescent="0.2">
      <c r="A5" s="11" t="s">
        <v>159</v>
      </c>
      <c r="B5" s="27" t="s">
        <v>160</v>
      </c>
      <c r="C5" s="27" t="s">
        <v>159</v>
      </c>
      <c r="D5" s="27" t="s">
        <v>161</v>
      </c>
      <c r="E5" s="27" t="s">
        <v>159</v>
      </c>
      <c r="F5" s="27" t="s">
        <v>162</v>
      </c>
      <c r="G5" s="27" t="s">
        <v>159</v>
      </c>
      <c r="H5" s="27" t="s">
        <v>163</v>
      </c>
      <c r="I5" s="27" t="s">
        <v>159</v>
      </c>
      <c r="J5" s="27" t="s">
        <v>164</v>
      </c>
      <c r="K5" s="27" t="s">
        <v>159</v>
      </c>
      <c r="L5" s="27" t="s">
        <v>165</v>
      </c>
      <c r="M5" s="27" t="s">
        <v>159</v>
      </c>
      <c r="N5" s="27" t="s">
        <v>166</v>
      </c>
      <c r="O5" s="27" t="s">
        <v>159</v>
      </c>
      <c r="P5" s="27" t="s">
        <v>167</v>
      </c>
      <c r="Q5" s="27" t="s">
        <v>159</v>
      </c>
      <c r="R5" s="27" t="s">
        <v>168</v>
      </c>
      <c r="S5" s="27" t="s">
        <v>159</v>
      </c>
    </row>
    <row r="6" spans="1:19" x14ac:dyDescent="0.2">
      <c r="A6" s="26" t="s">
        <v>212</v>
      </c>
      <c r="B6" s="26"/>
      <c r="C6" s="26"/>
      <c r="D6" s="26"/>
      <c r="E6" s="26"/>
      <c r="F6" s="26"/>
      <c r="G6" s="26"/>
      <c r="H6" s="26"/>
      <c r="I6" s="26"/>
      <c r="J6" s="26"/>
      <c r="K6" s="26"/>
      <c r="L6" s="26"/>
      <c r="M6" s="26"/>
      <c r="N6" s="26"/>
      <c r="O6" s="26"/>
      <c r="P6" s="26"/>
      <c r="Q6" s="26"/>
      <c r="R6" s="26"/>
      <c r="S6" s="26"/>
    </row>
    <row r="7" spans="1:19" x14ac:dyDescent="0.2">
      <c r="A7" s="12" t="s">
        <v>170</v>
      </c>
      <c r="B7" s="18">
        <v>720.95834349976701</v>
      </c>
      <c r="C7" s="10" t="s">
        <v>159</v>
      </c>
      <c r="D7" s="18">
        <v>677.50650561501402</v>
      </c>
      <c r="E7" s="10" t="s">
        <v>159</v>
      </c>
      <c r="F7" s="18">
        <v>637.77321128639505</v>
      </c>
      <c r="G7" s="10" t="s">
        <v>159</v>
      </c>
      <c r="H7" s="18">
        <v>492.99989506790502</v>
      </c>
      <c r="I7" s="10" t="s">
        <v>159</v>
      </c>
      <c r="J7" s="18">
        <v>432.543928863524</v>
      </c>
      <c r="K7" s="10" t="s">
        <v>159</v>
      </c>
      <c r="L7" s="18">
        <v>324.507688657882</v>
      </c>
      <c r="M7" s="10" t="s">
        <v>159</v>
      </c>
      <c r="N7" s="18">
        <v>623.87848152665902</v>
      </c>
      <c r="O7" s="10" t="s">
        <v>159</v>
      </c>
      <c r="P7" s="18">
        <v>480.03074033027002</v>
      </c>
      <c r="Q7" s="10" t="s">
        <v>159</v>
      </c>
      <c r="R7" s="18">
        <v>583.23152534157396</v>
      </c>
      <c r="S7" s="10" t="s">
        <v>159</v>
      </c>
    </row>
    <row r="8" spans="1:19" x14ac:dyDescent="0.2">
      <c r="A8" s="12" t="s">
        <v>171</v>
      </c>
      <c r="B8" s="18">
        <v>664.14923973122097</v>
      </c>
      <c r="C8" s="10" t="s">
        <v>159</v>
      </c>
      <c r="D8" s="18">
        <v>707.50498255902596</v>
      </c>
      <c r="E8" s="10" t="s">
        <v>159</v>
      </c>
      <c r="F8" s="18">
        <v>585.99803680216905</v>
      </c>
      <c r="G8" s="10" t="s">
        <v>159</v>
      </c>
      <c r="H8" s="18">
        <v>534.30942221244095</v>
      </c>
      <c r="I8" s="10" t="s">
        <v>159</v>
      </c>
      <c r="J8" s="18">
        <v>465.050046286878</v>
      </c>
      <c r="K8" s="10" t="s">
        <v>159</v>
      </c>
      <c r="L8" s="18">
        <v>364.90847923044299</v>
      </c>
      <c r="M8" s="10" t="s">
        <v>159</v>
      </c>
      <c r="N8" s="18">
        <v>680.44425798784903</v>
      </c>
      <c r="O8" s="10" t="s">
        <v>180</v>
      </c>
      <c r="P8" s="18">
        <v>428.13748452038698</v>
      </c>
      <c r="Q8" s="10" t="s">
        <v>159</v>
      </c>
      <c r="R8" s="18">
        <v>612.26839282744004</v>
      </c>
      <c r="S8" s="10" t="s">
        <v>180</v>
      </c>
    </row>
    <row r="9" spans="1:19" x14ac:dyDescent="0.2">
      <c r="A9" s="12" t="s">
        <v>172</v>
      </c>
      <c r="B9" s="18">
        <v>695.330947421519</v>
      </c>
      <c r="C9" s="10" t="s">
        <v>159</v>
      </c>
      <c r="D9" s="18">
        <v>827.94247688604196</v>
      </c>
      <c r="E9" s="10" t="s">
        <v>159</v>
      </c>
      <c r="F9" s="18">
        <v>624.98860563337496</v>
      </c>
      <c r="G9" s="10" t="s">
        <v>159</v>
      </c>
      <c r="H9" s="18">
        <v>600.09522987277398</v>
      </c>
      <c r="I9" s="10" t="s">
        <v>159</v>
      </c>
      <c r="J9" s="18">
        <v>498.286188306562</v>
      </c>
      <c r="K9" s="10" t="s">
        <v>159</v>
      </c>
      <c r="L9" s="18">
        <v>415.67649070002301</v>
      </c>
      <c r="M9" s="10" t="s">
        <v>159</v>
      </c>
      <c r="N9" s="18">
        <v>797.77672067021604</v>
      </c>
      <c r="O9" s="10" t="s">
        <v>180</v>
      </c>
      <c r="P9" s="18">
        <v>412.02975674018302</v>
      </c>
      <c r="Q9" s="10" t="s">
        <v>159</v>
      </c>
      <c r="R9" s="18">
        <v>697.65610229994104</v>
      </c>
      <c r="S9" s="10" t="s">
        <v>180</v>
      </c>
    </row>
    <row r="10" spans="1:19" x14ac:dyDescent="0.2">
      <c r="A10" s="12" t="s">
        <v>173</v>
      </c>
      <c r="B10" s="18">
        <v>771.363341961944</v>
      </c>
      <c r="C10" s="10" t="s">
        <v>159</v>
      </c>
      <c r="D10" s="18">
        <v>930.19488480805001</v>
      </c>
      <c r="E10" s="10" t="s">
        <v>159</v>
      </c>
      <c r="F10" s="18">
        <v>695.06646664011203</v>
      </c>
      <c r="G10" s="10" t="s">
        <v>159</v>
      </c>
      <c r="H10" s="18">
        <v>677.98681131741205</v>
      </c>
      <c r="I10" s="10" t="s">
        <v>159</v>
      </c>
      <c r="J10" s="18">
        <v>540.76666076028005</v>
      </c>
      <c r="K10" s="10" t="s">
        <v>159</v>
      </c>
      <c r="L10" s="18">
        <v>476.27942579359001</v>
      </c>
      <c r="M10" s="10" t="s">
        <v>159</v>
      </c>
      <c r="N10" s="18">
        <v>856.48574675119096</v>
      </c>
      <c r="O10" s="10" t="s">
        <v>180</v>
      </c>
      <c r="P10" s="18">
        <v>360.07001700434</v>
      </c>
      <c r="Q10" s="10" t="s">
        <v>159</v>
      </c>
      <c r="R10" s="18">
        <v>762.91891233125602</v>
      </c>
      <c r="S10" s="10" t="s">
        <v>180</v>
      </c>
    </row>
    <row r="11" spans="1:19" x14ac:dyDescent="0.2">
      <c r="A11" s="12" t="s">
        <v>174</v>
      </c>
      <c r="B11" s="18">
        <v>809.09073535750804</v>
      </c>
      <c r="C11" s="10" t="s">
        <v>159</v>
      </c>
      <c r="D11" s="18">
        <v>1000.55435659185</v>
      </c>
      <c r="E11" s="10" t="s">
        <v>159</v>
      </c>
      <c r="F11" s="18">
        <v>791.98240360098805</v>
      </c>
      <c r="G11" s="10" t="s">
        <v>159</v>
      </c>
      <c r="H11" s="18">
        <v>684.14590868658297</v>
      </c>
      <c r="I11" s="10" t="s">
        <v>180</v>
      </c>
      <c r="J11" s="18">
        <v>579.58774629434095</v>
      </c>
      <c r="K11" s="10" t="s">
        <v>159</v>
      </c>
      <c r="L11" s="18">
        <v>515.68153593146803</v>
      </c>
      <c r="M11" s="10" t="s">
        <v>159</v>
      </c>
      <c r="N11" s="18">
        <v>936.39689060814101</v>
      </c>
      <c r="O11" s="10" t="s">
        <v>180</v>
      </c>
      <c r="P11" s="18">
        <v>358.47489182027499</v>
      </c>
      <c r="Q11" s="10" t="s">
        <v>159</v>
      </c>
      <c r="R11" s="18">
        <v>813.33875958376404</v>
      </c>
      <c r="S11" s="10" t="s">
        <v>180</v>
      </c>
    </row>
    <row r="12" spans="1:19" x14ac:dyDescent="0.2">
      <c r="A12" s="12" t="s">
        <v>175</v>
      </c>
      <c r="B12" s="18">
        <v>850.119370625427</v>
      </c>
      <c r="C12" s="10" t="s">
        <v>159</v>
      </c>
      <c r="D12" s="18">
        <v>1060.3390059185799</v>
      </c>
      <c r="E12" s="10" t="s">
        <v>159</v>
      </c>
      <c r="F12" s="18">
        <v>903.91262567588899</v>
      </c>
      <c r="G12" s="10" t="s">
        <v>159</v>
      </c>
      <c r="H12" s="18">
        <v>730.30329409000899</v>
      </c>
      <c r="I12" s="10" t="s">
        <v>180</v>
      </c>
      <c r="J12" s="18">
        <v>633.98382096302998</v>
      </c>
      <c r="K12" s="10" t="s">
        <v>159</v>
      </c>
      <c r="L12" s="18">
        <v>574.43354232063803</v>
      </c>
      <c r="M12" s="10" t="s">
        <v>159</v>
      </c>
      <c r="N12" s="18">
        <v>1016.56900144803</v>
      </c>
      <c r="O12" s="10" t="s">
        <v>180</v>
      </c>
      <c r="P12" s="18">
        <v>350.02518404614699</v>
      </c>
      <c r="Q12" s="10" t="s">
        <v>159</v>
      </c>
      <c r="R12" s="18">
        <v>868.74821887137398</v>
      </c>
      <c r="S12" s="10" t="s">
        <v>180</v>
      </c>
    </row>
    <row r="13" spans="1:19" x14ac:dyDescent="0.2">
      <c r="A13" s="12" t="s">
        <v>176</v>
      </c>
      <c r="B13" s="18">
        <v>859.01404949679397</v>
      </c>
      <c r="C13" s="10" t="s">
        <v>159</v>
      </c>
      <c r="D13" s="18">
        <v>1069.92954065188</v>
      </c>
      <c r="E13" s="10" t="s">
        <v>180</v>
      </c>
      <c r="F13" s="18">
        <v>956.59373385826802</v>
      </c>
      <c r="G13" s="10" t="s">
        <v>180</v>
      </c>
      <c r="H13" s="18">
        <v>761.49680681411201</v>
      </c>
      <c r="I13" s="10" t="s">
        <v>180</v>
      </c>
      <c r="J13" s="18">
        <v>693.80892539453703</v>
      </c>
      <c r="K13" s="10" t="s">
        <v>159</v>
      </c>
      <c r="L13" s="18">
        <v>655.54090661488499</v>
      </c>
      <c r="M13" s="10" t="s">
        <v>159</v>
      </c>
      <c r="N13" s="18">
        <v>1047.1434459264101</v>
      </c>
      <c r="O13" s="10" t="s">
        <v>180</v>
      </c>
      <c r="P13" s="18">
        <v>350.61405419085497</v>
      </c>
      <c r="Q13" s="10" t="s">
        <v>159</v>
      </c>
      <c r="R13" s="18">
        <v>892.53473151463902</v>
      </c>
      <c r="S13" s="10" t="s">
        <v>180</v>
      </c>
    </row>
    <row r="14" spans="1:19" x14ac:dyDescent="0.2">
      <c r="A14" s="12" t="s">
        <v>177</v>
      </c>
      <c r="B14" s="18">
        <v>891.10975681361299</v>
      </c>
      <c r="C14" s="10" t="s">
        <v>159</v>
      </c>
      <c r="D14" s="18">
        <v>1106.0595506861</v>
      </c>
      <c r="E14" s="10" t="s">
        <v>314</v>
      </c>
      <c r="F14" s="18">
        <v>1037.6301889994299</v>
      </c>
      <c r="G14" s="10" t="s">
        <v>180</v>
      </c>
      <c r="H14" s="18">
        <v>798.63718137160504</v>
      </c>
      <c r="I14" s="10" t="s">
        <v>180</v>
      </c>
      <c r="J14" s="18">
        <v>752.90633619444202</v>
      </c>
      <c r="K14" s="10" t="s">
        <v>159</v>
      </c>
      <c r="L14" s="18">
        <v>683.71979960938904</v>
      </c>
      <c r="M14" s="10" t="s">
        <v>159</v>
      </c>
      <c r="N14" s="18">
        <v>990.25701336155498</v>
      </c>
      <c r="O14" s="10" t="s">
        <v>180</v>
      </c>
      <c r="P14" s="18">
        <v>333.70587988503098</v>
      </c>
      <c r="Q14" s="10" t="s">
        <v>159</v>
      </c>
      <c r="R14" s="18">
        <v>901.86811247689002</v>
      </c>
      <c r="S14" s="10" t="s">
        <v>401</v>
      </c>
    </row>
    <row r="15" spans="1:19" x14ac:dyDescent="0.2">
      <c r="A15" s="12" t="s">
        <v>181</v>
      </c>
      <c r="B15" s="18">
        <v>918.33015605027401</v>
      </c>
      <c r="C15" s="10" t="s">
        <v>159</v>
      </c>
      <c r="D15" s="18">
        <v>1152.80934008288</v>
      </c>
      <c r="E15" s="10" t="s">
        <v>314</v>
      </c>
      <c r="F15" s="18">
        <v>1083.1977460820599</v>
      </c>
      <c r="G15" s="10" t="s">
        <v>180</v>
      </c>
      <c r="H15" s="18">
        <v>880.09012934088503</v>
      </c>
      <c r="I15" s="10" t="s">
        <v>180</v>
      </c>
      <c r="J15" s="18">
        <v>801.78428525104505</v>
      </c>
      <c r="K15" s="10" t="s">
        <v>159</v>
      </c>
      <c r="L15" s="18">
        <v>715.92510403365395</v>
      </c>
      <c r="M15" s="10" t="s">
        <v>159</v>
      </c>
      <c r="N15" s="18">
        <v>971.279061154793</v>
      </c>
      <c r="O15" s="10" t="s">
        <v>180</v>
      </c>
      <c r="P15" s="18">
        <v>358.35826363438503</v>
      </c>
      <c r="Q15" s="10" t="s">
        <v>159</v>
      </c>
      <c r="R15" s="18">
        <v>935.30011733748995</v>
      </c>
      <c r="S15" s="10" t="s">
        <v>401</v>
      </c>
    </row>
    <row r="16" spans="1:19" x14ac:dyDescent="0.2">
      <c r="A16" s="12" t="s">
        <v>182</v>
      </c>
      <c r="B16" s="18">
        <v>881.47186935003401</v>
      </c>
      <c r="C16" s="10" t="s">
        <v>159</v>
      </c>
      <c r="D16" s="18">
        <v>1192.16019336776</v>
      </c>
      <c r="E16" s="10" t="s">
        <v>314</v>
      </c>
      <c r="F16" s="18">
        <v>1144.125</v>
      </c>
      <c r="G16" s="10" t="s">
        <v>180</v>
      </c>
      <c r="H16" s="18">
        <v>912.367225799631</v>
      </c>
      <c r="I16" s="10" t="s">
        <v>180</v>
      </c>
      <c r="J16" s="18">
        <v>817.70524695842698</v>
      </c>
      <c r="K16" s="10" t="s">
        <v>159</v>
      </c>
      <c r="L16" s="18">
        <v>736.91261279413595</v>
      </c>
      <c r="M16" s="10" t="s">
        <v>159</v>
      </c>
      <c r="N16" s="18">
        <v>973.04756176430499</v>
      </c>
      <c r="O16" s="10" t="s">
        <v>180</v>
      </c>
      <c r="P16" s="18">
        <v>372.07214768161901</v>
      </c>
      <c r="Q16" s="10" t="s">
        <v>159</v>
      </c>
      <c r="R16" s="18">
        <v>957.30827426379903</v>
      </c>
      <c r="S16" s="10" t="s">
        <v>401</v>
      </c>
    </row>
    <row r="17" spans="1:19" x14ac:dyDescent="0.2">
      <c r="A17" s="12" t="s">
        <v>183</v>
      </c>
      <c r="B17" s="18">
        <v>896.14786098446598</v>
      </c>
      <c r="C17" s="10" t="s">
        <v>159</v>
      </c>
      <c r="D17" s="18">
        <v>1223.1711638412601</v>
      </c>
      <c r="E17" s="10" t="s">
        <v>314</v>
      </c>
      <c r="F17" s="18">
        <v>1267.05665334795</v>
      </c>
      <c r="G17" s="10" t="s">
        <v>180</v>
      </c>
      <c r="H17" s="18">
        <v>938.68182596890097</v>
      </c>
      <c r="I17" s="10" t="s">
        <v>180</v>
      </c>
      <c r="J17" s="18">
        <v>824.54808762779805</v>
      </c>
      <c r="K17" s="10" t="s">
        <v>159</v>
      </c>
      <c r="L17" s="18">
        <v>697.905086721423</v>
      </c>
      <c r="M17" s="10" t="s">
        <v>159</v>
      </c>
      <c r="N17" s="18">
        <v>1008.49637007171</v>
      </c>
      <c r="O17" s="10" t="s">
        <v>180</v>
      </c>
      <c r="P17" s="18">
        <v>395.28257336162602</v>
      </c>
      <c r="Q17" s="10" t="s">
        <v>159</v>
      </c>
      <c r="R17" s="18">
        <v>984.00498917172797</v>
      </c>
      <c r="S17" s="10" t="s">
        <v>401</v>
      </c>
    </row>
    <row r="18" spans="1:19" x14ac:dyDescent="0.2">
      <c r="A18" s="12" t="s">
        <v>184</v>
      </c>
      <c r="B18" s="18">
        <v>850.87865212794202</v>
      </c>
      <c r="C18" s="10" t="s">
        <v>159</v>
      </c>
      <c r="D18" s="18">
        <v>1252.0083041463399</v>
      </c>
      <c r="E18" s="10" t="s">
        <v>314</v>
      </c>
      <c r="F18" s="18">
        <v>1274.5433755044201</v>
      </c>
      <c r="G18" s="10" t="s">
        <v>180</v>
      </c>
      <c r="H18" s="18">
        <v>872.127224947625</v>
      </c>
      <c r="I18" s="10" t="s">
        <v>180</v>
      </c>
      <c r="J18" s="18">
        <v>853.51756238545204</v>
      </c>
      <c r="K18" s="10" t="s">
        <v>159</v>
      </c>
      <c r="L18" s="18">
        <v>709.14781139921899</v>
      </c>
      <c r="M18" s="10" t="s">
        <v>159</v>
      </c>
      <c r="N18" s="18">
        <v>1021.02245707979</v>
      </c>
      <c r="O18" s="10" t="s">
        <v>180</v>
      </c>
      <c r="P18" s="18">
        <v>468.268053787697</v>
      </c>
      <c r="Q18" s="10" t="s">
        <v>159</v>
      </c>
      <c r="R18" s="18">
        <v>992.01859705809704</v>
      </c>
      <c r="S18" s="10" t="s">
        <v>401</v>
      </c>
    </row>
    <row r="19" spans="1:19" x14ac:dyDescent="0.2">
      <c r="A19" s="12" t="s">
        <v>185</v>
      </c>
      <c r="B19" s="18">
        <v>809.84967991721396</v>
      </c>
      <c r="C19" s="10" t="s">
        <v>159</v>
      </c>
      <c r="D19" s="18">
        <v>1136.5636114123699</v>
      </c>
      <c r="E19" s="10" t="s">
        <v>159</v>
      </c>
      <c r="F19" s="18">
        <v>1350.1105129237501</v>
      </c>
      <c r="G19" s="10" t="s">
        <v>180</v>
      </c>
      <c r="H19" s="18">
        <v>907.35724324815703</v>
      </c>
      <c r="I19" s="10" t="s">
        <v>180</v>
      </c>
      <c r="J19" s="18">
        <v>813.64918126041198</v>
      </c>
      <c r="K19" s="10" t="s">
        <v>159</v>
      </c>
      <c r="L19" s="18">
        <v>741.67228955753205</v>
      </c>
      <c r="M19" s="10" t="s">
        <v>159</v>
      </c>
      <c r="N19" s="18">
        <v>1030.94412111936</v>
      </c>
      <c r="O19" s="10" t="s">
        <v>180</v>
      </c>
      <c r="P19" s="18">
        <v>487.92821008835602</v>
      </c>
      <c r="Q19" s="10" t="s">
        <v>159</v>
      </c>
      <c r="R19" s="18">
        <v>962.43704651769099</v>
      </c>
      <c r="S19" s="10" t="s">
        <v>180</v>
      </c>
    </row>
    <row r="20" spans="1:19" x14ac:dyDescent="0.2">
      <c r="A20" s="12" t="s">
        <v>187</v>
      </c>
      <c r="B20" s="18">
        <v>790.45181352470297</v>
      </c>
      <c r="C20" s="10" t="s">
        <v>159</v>
      </c>
      <c r="D20" s="18">
        <v>1160.54878868079</v>
      </c>
      <c r="E20" s="10" t="s">
        <v>159</v>
      </c>
      <c r="F20" s="18">
        <v>1367.36995834395</v>
      </c>
      <c r="G20" s="10" t="s">
        <v>180</v>
      </c>
      <c r="H20" s="18">
        <v>920.00844786289497</v>
      </c>
      <c r="I20" s="10" t="s">
        <v>180</v>
      </c>
      <c r="J20" s="18">
        <v>811.32492704993297</v>
      </c>
      <c r="K20" s="10" t="s">
        <v>159</v>
      </c>
      <c r="L20" s="18">
        <v>767.35743063929306</v>
      </c>
      <c r="M20" s="10" t="s">
        <v>159</v>
      </c>
      <c r="N20" s="18">
        <v>1061.63389749013</v>
      </c>
      <c r="O20" s="10" t="s">
        <v>180</v>
      </c>
      <c r="P20" s="18">
        <v>520.53500526882897</v>
      </c>
      <c r="Q20" s="10" t="s">
        <v>159</v>
      </c>
      <c r="R20" s="18">
        <v>983.40231795479099</v>
      </c>
      <c r="S20" s="10" t="s">
        <v>180</v>
      </c>
    </row>
    <row r="21" spans="1:19" x14ac:dyDescent="0.2">
      <c r="A21" s="12" t="s">
        <v>188</v>
      </c>
      <c r="B21" s="18">
        <v>774.00085030200103</v>
      </c>
      <c r="C21" s="10" t="s">
        <v>159</v>
      </c>
      <c r="D21" s="18">
        <v>1047.74939133827</v>
      </c>
      <c r="E21" s="10" t="s">
        <v>180</v>
      </c>
      <c r="F21" s="18">
        <v>1248.9622396817399</v>
      </c>
      <c r="G21" s="10" t="s">
        <v>180</v>
      </c>
      <c r="H21" s="18">
        <v>860.826403641973</v>
      </c>
      <c r="I21" s="10" t="s">
        <v>180</v>
      </c>
      <c r="J21" s="18">
        <v>788.219602583197</v>
      </c>
      <c r="K21" s="10" t="s">
        <v>159</v>
      </c>
      <c r="L21" s="18">
        <v>742.81507103657998</v>
      </c>
      <c r="M21" s="10" t="s">
        <v>159</v>
      </c>
      <c r="N21" s="18">
        <v>1035.9415693845999</v>
      </c>
      <c r="O21" s="10" t="s">
        <v>180</v>
      </c>
      <c r="P21" s="18">
        <v>498.69984905564598</v>
      </c>
      <c r="Q21" s="10" t="s">
        <v>159</v>
      </c>
      <c r="R21" s="18">
        <v>922.13521126079502</v>
      </c>
      <c r="S21" s="10" t="s">
        <v>180</v>
      </c>
    </row>
    <row r="22" spans="1:19" x14ac:dyDescent="0.2">
      <c r="A22" s="12" t="s">
        <v>189</v>
      </c>
      <c r="B22" s="18">
        <v>772.30539579400295</v>
      </c>
      <c r="C22" s="10" t="s">
        <v>159</v>
      </c>
      <c r="D22" s="18">
        <v>1168.6790448286899</v>
      </c>
      <c r="E22" s="10" t="s">
        <v>159</v>
      </c>
      <c r="F22" s="18">
        <v>1133.42287985813</v>
      </c>
      <c r="G22" s="10" t="s">
        <v>180</v>
      </c>
      <c r="H22" s="18">
        <v>875.82771935711696</v>
      </c>
      <c r="I22" s="10" t="s">
        <v>180</v>
      </c>
      <c r="J22" s="18">
        <v>788.18407965055496</v>
      </c>
      <c r="K22" s="10" t="s">
        <v>159</v>
      </c>
      <c r="L22" s="18">
        <v>738.29987169754702</v>
      </c>
      <c r="M22" s="10" t="s">
        <v>159</v>
      </c>
      <c r="N22" s="18">
        <v>1035.19989311565</v>
      </c>
      <c r="O22" s="10" t="s">
        <v>180</v>
      </c>
      <c r="P22" s="18">
        <v>464.63900024492199</v>
      </c>
      <c r="Q22" s="10" t="s">
        <v>159</v>
      </c>
      <c r="R22" s="18">
        <v>958.71678763377304</v>
      </c>
      <c r="S22" s="10" t="s">
        <v>180</v>
      </c>
    </row>
    <row r="23" spans="1:19" x14ac:dyDescent="0.2">
      <c r="A23" s="12" t="s">
        <v>190</v>
      </c>
      <c r="B23" s="18">
        <v>764.59147649010094</v>
      </c>
      <c r="C23" s="10" t="s">
        <v>159</v>
      </c>
      <c r="D23" s="18">
        <v>1205.9106335496599</v>
      </c>
      <c r="E23" s="10" t="s">
        <v>159</v>
      </c>
      <c r="F23" s="18">
        <v>1173.2096931533399</v>
      </c>
      <c r="G23" s="10" t="s">
        <v>180</v>
      </c>
      <c r="H23" s="18">
        <v>901.25660779829195</v>
      </c>
      <c r="I23" s="10" t="s">
        <v>180</v>
      </c>
      <c r="J23" s="18">
        <v>792.18069059615004</v>
      </c>
      <c r="K23" s="10" t="s">
        <v>159</v>
      </c>
      <c r="L23" s="18">
        <v>720.65885516711501</v>
      </c>
      <c r="M23" s="10" t="s">
        <v>159</v>
      </c>
      <c r="N23" s="18">
        <v>1076.9714137170599</v>
      </c>
      <c r="O23" s="10" t="s">
        <v>180</v>
      </c>
      <c r="P23" s="18">
        <v>540.33515893210802</v>
      </c>
      <c r="Q23" s="10" t="s">
        <v>159</v>
      </c>
      <c r="R23" s="18">
        <v>993.46102794946296</v>
      </c>
      <c r="S23" s="10" t="s">
        <v>180</v>
      </c>
    </row>
    <row r="24" spans="1:19" x14ac:dyDescent="0.2">
      <c r="A24" s="12" t="s">
        <v>191</v>
      </c>
      <c r="B24" s="18">
        <v>740.16061412473402</v>
      </c>
      <c r="C24" s="10" t="s">
        <v>159</v>
      </c>
      <c r="D24" s="18">
        <v>1226.3548493063599</v>
      </c>
      <c r="E24" s="10" t="s">
        <v>159</v>
      </c>
      <c r="F24" s="18">
        <v>1188.8240038368001</v>
      </c>
      <c r="G24" s="10" t="s">
        <v>180</v>
      </c>
      <c r="H24" s="18">
        <v>905.00772886852997</v>
      </c>
      <c r="I24" s="10" t="s">
        <v>180</v>
      </c>
      <c r="J24" s="18">
        <v>783.08001300713499</v>
      </c>
      <c r="K24" s="10" t="s">
        <v>159</v>
      </c>
      <c r="L24" s="18">
        <v>702.81600245734603</v>
      </c>
      <c r="M24" s="10" t="s">
        <v>159</v>
      </c>
      <c r="N24" s="18">
        <v>1025.4056615612001</v>
      </c>
      <c r="O24" s="10" t="s">
        <v>180</v>
      </c>
      <c r="P24" s="18">
        <v>523.35461919385796</v>
      </c>
      <c r="Q24" s="10" t="s">
        <v>159</v>
      </c>
      <c r="R24" s="18">
        <v>984.11625595229998</v>
      </c>
      <c r="S24" s="10" t="s">
        <v>180</v>
      </c>
    </row>
    <row r="25" spans="1:19" x14ac:dyDescent="0.2">
      <c r="A25" s="12" t="s">
        <v>192</v>
      </c>
      <c r="B25" s="18">
        <v>701.65942289033296</v>
      </c>
      <c r="C25" s="10" t="s">
        <v>159</v>
      </c>
      <c r="D25" s="18">
        <v>1240.3963804724799</v>
      </c>
      <c r="E25" s="10" t="s">
        <v>159</v>
      </c>
      <c r="F25" s="18">
        <v>1243.10228009404</v>
      </c>
      <c r="G25" s="10" t="s">
        <v>180</v>
      </c>
      <c r="H25" s="18">
        <v>876.34856280566498</v>
      </c>
      <c r="I25" s="10" t="s">
        <v>180</v>
      </c>
      <c r="J25" s="18">
        <v>773.22129086836196</v>
      </c>
      <c r="K25" s="10" t="s">
        <v>159</v>
      </c>
      <c r="L25" s="18">
        <v>680.47155050143101</v>
      </c>
      <c r="M25" s="10" t="s">
        <v>159</v>
      </c>
      <c r="N25" s="18">
        <v>1003.0491617494</v>
      </c>
      <c r="O25" s="10" t="s">
        <v>180</v>
      </c>
      <c r="P25" s="18">
        <v>599.60721292358699</v>
      </c>
      <c r="Q25" s="10" t="s">
        <v>159</v>
      </c>
      <c r="R25" s="18">
        <v>984.11925898432696</v>
      </c>
      <c r="S25" s="10" t="s">
        <v>180</v>
      </c>
    </row>
    <row r="26" spans="1:19" x14ac:dyDescent="0.2">
      <c r="A26" s="12" t="s">
        <v>193</v>
      </c>
      <c r="B26" s="18">
        <v>680.20397609368797</v>
      </c>
      <c r="C26" s="10" t="s">
        <v>159</v>
      </c>
      <c r="D26" s="18">
        <v>1330.1639251203201</v>
      </c>
      <c r="E26" s="10" t="s">
        <v>159</v>
      </c>
      <c r="F26" s="18">
        <v>1344.01304883528</v>
      </c>
      <c r="G26" s="10" t="s">
        <v>180</v>
      </c>
      <c r="H26" s="18">
        <v>932.79683747877596</v>
      </c>
      <c r="I26" s="10" t="s">
        <v>180</v>
      </c>
      <c r="J26" s="18">
        <v>764.63527005695801</v>
      </c>
      <c r="K26" s="10" t="s">
        <v>159</v>
      </c>
      <c r="L26" s="18">
        <v>683.23020492783701</v>
      </c>
      <c r="M26" s="10" t="s">
        <v>159</v>
      </c>
      <c r="N26" s="18">
        <v>1064.3612612291099</v>
      </c>
      <c r="O26" s="10" t="s">
        <v>180</v>
      </c>
      <c r="P26" s="18">
        <v>628.23568122907704</v>
      </c>
      <c r="Q26" s="10" t="s">
        <v>159</v>
      </c>
      <c r="R26" s="18">
        <v>1043.1300977964399</v>
      </c>
      <c r="S26" s="10" t="s">
        <v>180</v>
      </c>
    </row>
    <row r="27" spans="1:19" x14ac:dyDescent="0.2">
      <c r="A27" s="12" t="s">
        <v>195</v>
      </c>
      <c r="B27" s="18">
        <v>683.89729801874</v>
      </c>
      <c r="C27" s="10" t="s">
        <v>159</v>
      </c>
      <c r="D27" s="18">
        <v>1394.3243513597199</v>
      </c>
      <c r="E27" s="10" t="s">
        <v>159</v>
      </c>
      <c r="F27" s="18">
        <v>1351.0780087099099</v>
      </c>
      <c r="G27" s="10" t="s">
        <v>180</v>
      </c>
      <c r="H27" s="18">
        <v>953.99118406921298</v>
      </c>
      <c r="I27" s="10" t="s">
        <v>180</v>
      </c>
      <c r="J27" s="18">
        <v>779.26192326931005</v>
      </c>
      <c r="K27" s="10" t="s">
        <v>159</v>
      </c>
      <c r="L27" s="18">
        <v>687.87690768200002</v>
      </c>
      <c r="M27" s="10" t="s">
        <v>159</v>
      </c>
      <c r="N27" s="18">
        <v>1054.09142537613</v>
      </c>
      <c r="O27" s="10" t="s">
        <v>180</v>
      </c>
      <c r="P27" s="18">
        <v>593.89927475232298</v>
      </c>
      <c r="Q27" s="10" t="s">
        <v>159</v>
      </c>
      <c r="R27" s="18">
        <v>1063.50930809174</v>
      </c>
      <c r="S27" s="10" t="s">
        <v>180</v>
      </c>
    </row>
    <row r="28" spans="1:19" x14ac:dyDescent="0.2">
      <c r="A28" s="12" t="s">
        <v>196</v>
      </c>
      <c r="B28" s="18">
        <v>708.63952146869997</v>
      </c>
      <c r="C28" s="10" t="s">
        <v>159</v>
      </c>
      <c r="D28" s="18">
        <v>1387.48364838106</v>
      </c>
      <c r="E28" s="10" t="s">
        <v>159</v>
      </c>
      <c r="F28" s="18">
        <v>1336.6798927351699</v>
      </c>
      <c r="G28" s="10" t="s">
        <v>180</v>
      </c>
      <c r="H28" s="18">
        <v>938.931137010969</v>
      </c>
      <c r="I28" s="10" t="s">
        <v>180</v>
      </c>
      <c r="J28" s="18">
        <v>708.00162937118705</v>
      </c>
      <c r="K28" s="10" t="s">
        <v>159</v>
      </c>
      <c r="L28" s="18">
        <v>645.57285606192602</v>
      </c>
      <c r="M28" s="10" t="s">
        <v>159</v>
      </c>
      <c r="N28" s="18">
        <v>962.50455924403298</v>
      </c>
      <c r="O28" s="10" t="s">
        <v>180</v>
      </c>
      <c r="P28" s="18">
        <v>514.66350186028399</v>
      </c>
      <c r="Q28" s="10" t="s">
        <v>159</v>
      </c>
      <c r="R28" s="18">
        <v>1021.09434804671</v>
      </c>
      <c r="S28" s="10" t="s">
        <v>180</v>
      </c>
    </row>
    <row r="29" spans="1:19" x14ac:dyDescent="0.2">
      <c r="A29" s="12" t="s">
        <v>198</v>
      </c>
      <c r="B29" s="18">
        <v>687.50417154611102</v>
      </c>
      <c r="C29" s="10" t="s">
        <v>159</v>
      </c>
      <c r="D29" s="18">
        <v>1408.0274576183799</v>
      </c>
      <c r="E29" s="10" t="s">
        <v>159</v>
      </c>
      <c r="F29" s="18">
        <v>1393.38538828062</v>
      </c>
      <c r="G29" s="10" t="s">
        <v>180</v>
      </c>
      <c r="H29" s="18">
        <v>974.48977392505401</v>
      </c>
      <c r="I29" s="10" t="s">
        <v>180</v>
      </c>
      <c r="J29" s="18">
        <v>736.031373463764</v>
      </c>
      <c r="K29" s="10" t="s">
        <v>159</v>
      </c>
      <c r="L29" s="18">
        <v>612.24214429585095</v>
      </c>
      <c r="M29" s="10" t="s">
        <v>159</v>
      </c>
      <c r="N29" s="18">
        <v>1006.85915319012</v>
      </c>
      <c r="O29" s="10" t="s">
        <v>180</v>
      </c>
      <c r="P29" s="18">
        <v>483.98768047139203</v>
      </c>
      <c r="Q29" s="10" t="s">
        <v>159</v>
      </c>
      <c r="R29" s="18">
        <v>1044.2743547334901</v>
      </c>
      <c r="S29" s="10" t="s">
        <v>180</v>
      </c>
    </row>
    <row r="30" spans="1:19" x14ac:dyDescent="0.2">
      <c r="A30" s="12" t="s">
        <v>199</v>
      </c>
      <c r="B30" s="18">
        <v>695.79746820535195</v>
      </c>
      <c r="C30" s="10" t="s">
        <v>159</v>
      </c>
      <c r="D30" s="18">
        <v>1412.3746088231701</v>
      </c>
      <c r="E30" s="10" t="s">
        <v>159</v>
      </c>
      <c r="F30" s="18">
        <v>1397.4998115706401</v>
      </c>
      <c r="G30" s="10" t="s">
        <v>180</v>
      </c>
      <c r="H30" s="18">
        <v>1021.22995552296</v>
      </c>
      <c r="I30" s="10" t="s">
        <v>180</v>
      </c>
      <c r="J30" s="18">
        <v>707.21454204931399</v>
      </c>
      <c r="K30" s="10" t="s">
        <v>159</v>
      </c>
      <c r="L30" s="18">
        <v>615.98158200741102</v>
      </c>
      <c r="M30" s="10" t="s">
        <v>159</v>
      </c>
      <c r="N30" s="18">
        <v>993.72484873257099</v>
      </c>
      <c r="O30" s="10" t="s">
        <v>180</v>
      </c>
      <c r="P30" s="18">
        <v>489.03415585965899</v>
      </c>
      <c r="Q30" s="10" t="s">
        <v>159</v>
      </c>
      <c r="R30" s="18">
        <v>1049.7512397498399</v>
      </c>
      <c r="S30" s="10" t="s">
        <v>180</v>
      </c>
    </row>
    <row r="31" spans="1:19" x14ac:dyDescent="0.2">
      <c r="A31" s="12" t="s">
        <v>200</v>
      </c>
      <c r="B31" s="18">
        <v>569.86579840474099</v>
      </c>
      <c r="C31" s="10" t="s">
        <v>159</v>
      </c>
      <c r="D31" s="18">
        <v>1182.89477277476</v>
      </c>
      <c r="E31" s="10" t="s">
        <v>159</v>
      </c>
      <c r="F31" s="18">
        <v>1211.45141599925</v>
      </c>
      <c r="G31" s="10" t="s">
        <v>159</v>
      </c>
      <c r="H31" s="18">
        <v>770.362249120358</v>
      </c>
      <c r="I31" s="10" t="s">
        <v>180</v>
      </c>
      <c r="J31" s="18">
        <v>570.14902520775604</v>
      </c>
      <c r="K31" s="10" t="s">
        <v>159</v>
      </c>
      <c r="L31" s="18">
        <v>493.14449282446498</v>
      </c>
      <c r="M31" s="10" t="s">
        <v>159</v>
      </c>
      <c r="N31" s="18">
        <v>754.65230416818497</v>
      </c>
      <c r="O31" s="10" t="s">
        <v>180</v>
      </c>
      <c r="P31" s="18">
        <v>404.59012807872801</v>
      </c>
      <c r="Q31" s="10" t="s">
        <v>159</v>
      </c>
      <c r="R31" s="18">
        <v>838.86780011872395</v>
      </c>
      <c r="S31" s="10" t="s">
        <v>180</v>
      </c>
    </row>
    <row r="32" spans="1:19" x14ac:dyDescent="0.2">
      <c r="A32" s="15" t="s">
        <v>201</v>
      </c>
      <c r="B32" s="19">
        <v>741.36986063077302</v>
      </c>
      <c r="C32" s="14" t="s">
        <v>159</v>
      </c>
      <c r="D32" s="19">
        <v>1298.94349778849</v>
      </c>
      <c r="E32" s="14" t="s">
        <v>159</v>
      </c>
      <c r="F32" s="19">
        <v>1695.6883386423401</v>
      </c>
      <c r="G32" s="14" t="s">
        <v>159</v>
      </c>
      <c r="H32" s="19">
        <v>1077.3291361814699</v>
      </c>
      <c r="I32" s="14" t="s">
        <v>180</v>
      </c>
      <c r="J32" s="19">
        <v>788.09140177828795</v>
      </c>
      <c r="K32" s="14" t="s">
        <v>159</v>
      </c>
      <c r="L32" s="19">
        <v>660.51775083325697</v>
      </c>
      <c r="M32" s="14" t="s">
        <v>159</v>
      </c>
      <c r="N32" s="19">
        <v>522.80176922054397</v>
      </c>
      <c r="O32" s="14" t="s">
        <v>180</v>
      </c>
      <c r="P32" s="19">
        <v>468.26728763765902</v>
      </c>
      <c r="Q32" s="14" t="s">
        <v>159</v>
      </c>
      <c r="R32" s="19">
        <v>909.88622192018295</v>
      </c>
      <c r="S32" s="14" t="s">
        <v>180</v>
      </c>
    </row>
    <row r="34" spans="1:2" x14ac:dyDescent="0.2">
      <c r="A34" s="16" t="s">
        <v>202</v>
      </c>
      <c r="B34" s="16" t="s">
        <v>215</v>
      </c>
    </row>
    <row r="37" spans="1:2" x14ac:dyDescent="0.2">
      <c r="B37" s="16" t="s">
        <v>318</v>
      </c>
    </row>
    <row r="38" spans="1:2" x14ac:dyDescent="0.2">
      <c r="B38" s="16" t="s">
        <v>208</v>
      </c>
    </row>
    <row r="41" spans="1:2" x14ac:dyDescent="0.2">
      <c r="A41" s="17" t="str">
        <f>HYPERLINK("#'GAMING 6'!A2", "&lt;&lt;&lt; Previous table")</f>
        <v>&lt;&lt;&lt; Previous table</v>
      </c>
    </row>
    <row r="42" spans="1:2" x14ac:dyDescent="0.2">
      <c r="A42" s="17" t="str">
        <f>HYPERLINK("#'GAMING 8'!A2", "&gt;&gt;&gt; Next table")</f>
        <v>&gt;&gt;&gt; Next table</v>
      </c>
    </row>
  </sheetData>
  <mergeCells count="12">
    <mergeCell ref="A2:S2"/>
    <mergeCell ref="A3:S3"/>
    <mergeCell ref="A6:S6"/>
    <mergeCell ref="B5:C5"/>
    <mergeCell ref="D5:E5"/>
    <mergeCell ref="F5:G5"/>
    <mergeCell ref="H5:I5"/>
    <mergeCell ref="J5:K5"/>
    <mergeCell ref="L5:M5"/>
    <mergeCell ref="N5:O5"/>
    <mergeCell ref="P5:Q5"/>
    <mergeCell ref="R5:S5"/>
  </mergeCells>
  <pageMargins left="0.7" right="0.7" top="0.75" bottom="0.75" header="0.3" footer="0.3"/>
  <pageSetup paperSize="9" orientation="portrait" horizontalDpi="300" verticalDpi="30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136</vt:i4>
      </vt:variant>
    </vt:vector>
  </HeadingPairs>
  <TitlesOfParts>
    <vt:vector size="136" baseType="lpstr">
      <vt:lpstr>TITLE</vt:lpstr>
      <vt:lpstr>INDEX</vt:lpstr>
      <vt:lpstr>CASINO 1</vt:lpstr>
      <vt:lpstr>CASINO 2</vt:lpstr>
      <vt:lpstr>CASINO 3</vt:lpstr>
      <vt:lpstr>CASINO 4</vt:lpstr>
      <vt:lpstr>CASINO 5</vt:lpstr>
      <vt:lpstr>CASINO 6</vt:lpstr>
      <vt:lpstr>CASINO 7</vt:lpstr>
      <vt:lpstr>CASINO 8</vt:lpstr>
      <vt:lpstr>CASINO 9</vt:lpstr>
      <vt:lpstr>CASINO 10</vt:lpstr>
      <vt:lpstr>CASINO 11</vt:lpstr>
      <vt:lpstr>CASINO 12</vt:lpstr>
      <vt:lpstr>CASINO 13</vt:lpstr>
      <vt:lpstr>CASINO 14</vt:lpstr>
      <vt:lpstr>CASINO 15</vt:lpstr>
      <vt:lpstr>GAMING_MACHINES 1</vt:lpstr>
      <vt:lpstr>GAMING_MACHINES 2</vt:lpstr>
      <vt:lpstr>GAMING_MACHINES 3</vt:lpstr>
      <vt:lpstr>GAMING_MACHINES 4</vt:lpstr>
      <vt:lpstr>GAMING_MACHINES 5</vt:lpstr>
      <vt:lpstr>GAMING_MACHINES 6</vt:lpstr>
      <vt:lpstr>GAMING_MACHINES 7</vt:lpstr>
      <vt:lpstr>GAMING_MACHINES 8</vt:lpstr>
      <vt:lpstr>GAMING_MACHINES 9</vt:lpstr>
      <vt:lpstr>GAMING_MACHINES 10</vt:lpstr>
      <vt:lpstr>GAMING_MACHINES 11</vt:lpstr>
      <vt:lpstr>GAMING_MACHINES 12</vt:lpstr>
      <vt:lpstr>GAMING_MACHINES 13</vt:lpstr>
      <vt:lpstr>GAMING_MACHINES 14</vt:lpstr>
      <vt:lpstr>GAMING_MACHINES 15</vt:lpstr>
      <vt:lpstr>INTERACTIVE_GAMING 1</vt:lpstr>
      <vt:lpstr>INTERACTIVE_GAMING 2</vt:lpstr>
      <vt:lpstr>INTERACTIVE_GAMING 3</vt:lpstr>
      <vt:lpstr>INTERACTIVE_GAMING 4</vt:lpstr>
      <vt:lpstr>INTERACTIVE_GAMING 5</vt:lpstr>
      <vt:lpstr>INTERACTIVE_GAMING 6</vt:lpstr>
      <vt:lpstr>INTERACTIVE_GAMING 7</vt:lpstr>
      <vt:lpstr>INTERACTIVE_GAMING 8</vt:lpstr>
      <vt:lpstr>INTERACTIVE_GAMING 9</vt:lpstr>
      <vt:lpstr>INTERACTIVE_GAMING 10</vt:lpstr>
      <vt:lpstr>INTERACTIVE_GAMING 11</vt:lpstr>
      <vt:lpstr>INTERACTIVE_GAMING 12</vt:lpstr>
      <vt:lpstr>INTERACTIVE_GAMING 13</vt:lpstr>
      <vt:lpstr>INTERACTIVE_GAMING 14</vt:lpstr>
      <vt:lpstr>INTERACTIVE_GAMING 15</vt:lpstr>
      <vt:lpstr>KENO 1</vt:lpstr>
      <vt:lpstr>KENO 2</vt:lpstr>
      <vt:lpstr>KENO 3</vt:lpstr>
      <vt:lpstr>KENO 4</vt:lpstr>
      <vt:lpstr>KENO 5</vt:lpstr>
      <vt:lpstr>KENO 6</vt:lpstr>
      <vt:lpstr>KENO 7</vt:lpstr>
      <vt:lpstr>KENO 8</vt:lpstr>
      <vt:lpstr>KENO 9</vt:lpstr>
      <vt:lpstr>KENO 10</vt:lpstr>
      <vt:lpstr>KENO 11</vt:lpstr>
      <vt:lpstr>KENO 12</vt:lpstr>
      <vt:lpstr>KENO 13</vt:lpstr>
      <vt:lpstr>KENO 14</vt:lpstr>
      <vt:lpstr>KENO 15</vt:lpstr>
      <vt:lpstr>LOTTERIES 1</vt:lpstr>
      <vt:lpstr>LOTTERIES 2</vt:lpstr>
      <vt:lpstr>LOTTERIES 3</vt:lpstr>
      <vt:lpstr>LOTTERIES 4</vt:lpstr>
      <vt:lpstr>LOTTERIES 5</vt:lpstr>
      <vt:lpstr>LOTTERIES 6</vt:lpstr>
      <vt:lpstr>LOTTERIES 7</vt:lpstr>
      <vt:lpstr>LOTTERIES 8</vt:lpstr>
      <vt:lpstr>LOTTERIES 9</vt:lpstr>
      <vt:lpstr>LOTTERIES 10</vt:lpstr>
      <vt:lpstr>LOTTERIES 11</vt:lpstr>
      <vt:lpstr>LOTTERIES 12</vt:lpstr>
      <vt:lpstr>LOTTERIES 13</vt:lpstr>
      <vt:lpstr>LOTTERIES 14</vt:lpstr>
      <vt:lpstr>LOTTERIES 15</vt:lpstr>
      <vt:lpstr>MINOR_GAMING 1</vt:lpstr>
      <vt:lpstr>MINOR_GAMING 2</vt:lpstr>
      <vt:lpstr>MINOR_GAMING 3</vt:lpstr>
      <vt:lpstr>MINOR_GAMING 4</vt:lpstr>
      <vt:lpstr>MINOR_GAMING 5</vt:lpstr>
      <vt:lpstr>MINOR_GAMING 6</vt:lpstr>
      <vt:lpstr>MINOR_GAMING 7</vt:lpstr>
      <vt:lpstr>MINOR_GAMING 8</vt:lpstr>
      <vt:lpstr>MINOR_GAMING 9</vt:lpstr>
      <vt:lpstr>MINOR_GAMING 10</vt:lpstr>
      <vt:lpstr>MINOR_GAMING 11</vt:lpstr>
      <vt:lpstr>MINOR_GAMING 12</vt:lpstr>
      <vt:lpstr>MINOR_GAMING 13</vt:lpstr>
      <vt:lpstr>MINOR_GAMING 14</vt:lpstr>
      <vt:lpstr>MINOR_GAMING 15</vt:lpstr>
      <vt:lpstr>GAMING 1</vt:lpstr>
      <vt:lpstr>GAMING 2</vt:lpstr>
      <vt:lpstr>GAMING 3</vt:lpstr>
      <vt:lpstr>GAMING 4</vt:lpstr>
      <vt:lpstr>GAMING 5</vt:lpstr>
      <vt:lpstr>GAMING 6</vt:lpstr>
      <vt:lpstr>GAMING 7</vt:lpstr>
      <vt:lpstr>GAMING 8</vt:lpstr>
      <vt:lpstr>GAMING 9</vt:lpstr>
      <vt:lpstr>GAMING 10</vt:lpstr>
      <vt:lpstr>GAMING 11</vt:lpstr>
      <vt:lpstr>GAMING 12</vt:lpstr>
      <vt:lpstr>GAMING 13</vt:lpstr>
      <vt:lpstr>GAMING 14</vt:lpstr>
      <vt:lpstr>GAMING 15</vt:lpstr>
      <vt:lpstr>WAGERING 1</vt:lpstr>
      <vt:lpstr>WAGERING 2</vt:lpstr>
      <vt:lpstr>WAGERING 3</vt:lpstr>
      <vt:lpstr>WAGERING 4</vt:lpstr>
      <vt:lpstr>WAGERING 5</vt:lpstr>
      <vt:lpstr>WAGERING 6</vt:lpstr>
      <vt:lpstr>WAGERING 7</vt:lpstr>
      <vt:lpstr>WAGERING 8</vt:lpstr>
      <vt:lpstr>WAGERING 9</vt:lpstr>
      <vt:lpstr>WAGERING 10</vt:lpstr>
      <vt:lpstr>WAGERING 11</vt:lpstr>
      <vt:lpstr>WAGERING 12</vt:lpstr>
      <vt:lpstr>WAGERING 13</vt:lpstr>
      <vt:lpstr>WAGERING 14</vt:lpstr>
      <vt:lpstr>WAGERING 15</vt:lpstr>
      <vt:lpstr>TOTAL 1</vt:lpstr>
      <vt:lpstr>TOTAL 2</vt:lpstr>
      <vt:lpstr>TOTAL 3</vt:lpstr>
      <vt:lpstr>TOTAL 4</vt:lpstr>
      <vt:lpstr>TOTAL 5</vt:lpstr>
      <vt:lpstr>TOTAL 6</vt:lpstr>
      <vt:lpstr>TOTAL 7</vt:lpstr>
      <vt:lpstr>TOTAL 8</vt:lpstr>
      <vt:lpstr>TOTAL 9</vt:lpstr>
      <vt:lpstr>TOTAL 11</vt:lpstr>
      <vt:lpstr>TOTAL 12</vt:lpstr>
      <vt:lpstr>TOTAL 13</vt:lpstr>
      <vt:lpstr>TOTAL 14</vt:lpstr>
      <vt:lpstr>TOTAL 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2023-09-05T09:22:12Z</dcterms:created>
  <dcterms:modified xsi:type="dcterms:W3CDTF">2023-09-05T22:35:48Z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b083577-197b-450c-831d-654cf3f56dc2_Enabled">
    <vt:lpwstr>true</vt:lpwstr>
  </property>
  <property fmtid="{D5CDD505-2E9C-101B-9397-08002B2CF9AE}" pid="3" name="MSIP_Label_5b083577-197b-450c-831d-654cf3f56dc2_SetDate">
    <vt:lpwstr>2023-09-05T22:35:04Z</vt:lpwstr>
  </property>
  <property fmtid="{D5CDD505-2E9C-101B-9397-08002B2CF9AE}" pid="4" name="MSIP_Label_5b083577-197b-450c-831d-654cf3f56dc2_Method">
    <vt:lpwstr>Standard</vt:lpwstr>
  </property>
  <property fmtid="{D5CDD505-2E9C-101B-9397-08002B2CF9AE}" pid="5" name="MSIP_Label_5b083577-197b-450c-831d-654cf3f56dc2_Name">
    <vt:lpwstr>OFFICIAL</vt:lpwstr>
  </property>
  <property fmtid="{D5CDD505-2E9C-101B-9397-08002B2CF9AE}" pid="6" name="MSIP_Label_5b083577-197b-450c-831d-654cf3f56dc2_SiteId">
    <vt:lpwstr>823bfb03-da26-4cbf-a7d6-f02dbfdf182e</vt:lpwstr>
  </property>
  <property fmtid="{D5CDD505-2E9C-101B-9397-08002B2CF9AE}" pid="7" name="MSIP_Label_5b083577-197b-450c-831d-654cf3f56dc2_ActionId">
    <vt:lpwstr>60814642-3b51-442a-9f2f-2ae8cb12538e</vt:lpwstr>
  </property>
  <property fmtid="{D5CDD505-2E9C-101B-9397-08002B2CF9AE}" pid="8" name="MSIP_Label_5b083577-197b-450c-831d-654cf3f56dc2_ContentBits">
    <vt:lpwstr>0</vt:lpwstr>
  </property>
</Properties>
</file>